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640" windowHeight="5895" tabRatio="881" firstSheet="1" activeTab="1"/>
  </bookViews>
  <sheets>
    <sheet name="sua  mau an tuyen khong ro 9" sheetId="1" state="hidden" r:id="rId1"/>
    <sheet name="Mẫu BC tiền theo CHV Mẫu 07" sheetId="2" r:id="rId2"/>
    <sheet name="Mẫu BC việc theo CHV Mẫu 06" sheetId="3" r:id="rId3"/>
  </sheets>
  <definedNames/>
  <calcPr fullCalcOnLoad="1"/>
</workbook>
</file>

<file path=xl/comments2.xml><?xml version="1.0" encoding="utf-8"?>
<comments xmlns="http://schemas.openxmlformats.org/spreadsheetml/2006/main">
  <authors>
    <author>IT DAK LAK</author>
  </authors>
  <commentList>
    <comment ref="C108" authorId="0">
      <text>
        <r>
          <rPr>
            <b/>
            <sz val="8"/>
            <rFont val="Tahoma"/>
            <family val="2"/>
          </rPr>
          <t>IT DAK LAK:</t>
        </r>
        <r>
          <rPr>
            <sz val="8"/>
            <rFont val="Tahoma"/>
            <family val="2"/>
          </rPr>
          <t xml:space="preserve">
</t>
        </r>
      </text>
    </comment>
  </commentList>
</comments>
</file>

<file path=xl/comments3.xml><?xml version="1.0" encoding="utf-8"?>
<comments xmlns="http://schemas.openxmlformats.org/spreadsheetml/2006/main">
  <authors>
    <author>IT DAK LAK</author>
  </authors>
  <commentList>
    <comment ref="H108" authorId="0">
      <text>
        <r>
          <rPr>
            <b/>
            <sz val="8"/>
            <rFont val="Tahoma"/>
            <family val="2"/>
          </rPr>
          <t>IT DAK LAK:</t>
        </r>
        <r>
          <rPr>
            <sz val="8"/>
            <rFont val="Tahoma"/>
            <family val="2"/>
          </rPr>
          <t xml:space="preserve">
</t>
        </r>
      </text>
    </comment>
    <comment ref="S108" authorId="0">
      <text>
        <r>
          <rPr>
            <b/>
            <sz val="8"/>
            <rFont val="Tahoma"/>
            <family val="2"/>
          </rPr>
          <t>IT DAK LAK:</t>
        </r>
        <r>
          <rPr>
            <sz val="8"/>
            <rFont val="Tahoma"/>
            <family val="2"/>
          </rPr>
          <t xml:space="preserve">
</t>
        </r>
      </text>
    </comment>
    <comment ref="S109" authorId="0">
      <text>
        <r>
          <rPr>
            <b/>
            <sz val="8"/>
            <rFont val="Tahoma"/>
            <family val="2"/>
          </rPr>
          <t>IT DAK LAK:</t>
        </r>
        <r>
          <rPr>
            <sz val="8"/>
            <rFont val="Tahoma"/>
            <family val="2"/>
          </rPr>
          <t xml:space="preserve">
</t>
        </r>
      </text>
    </comment>
  </commentList>
</comments>
</file>

<file path=xl/sharedStrings.xml><?xml version="1.0" encoding="utf-8"?>
<sst xmlns="http://schemas.openxmlformats.org/spreadsheetml/2006/main" count="540" uniqueCount="280">
  <si>
    <t>I</t>
  </si>
  <si>
    <t>II</t>
  </si>
  <si>
    <t>Số việc</t>
  </si>
  <si>
    <t>NGƯỜI LẬP BIỂU</t>
  </si>
  <si>
    <t>A</t>
  </si>
  <si>
    <t>Chia ra:</t>
  </si>
  <si>
    <t>Đơn vị tính: Việc</t>
  </si>
  <si>
    <t>Số tiền</t>
  </si>
  <si>
    <t xml:space="preserve">Cục Thi hành án </t>
  </si>
  <si>
    <t>Các Chi cục Thi hành án</t>
  </si>
  <si>
    <t>Chi cục Thi hành án…</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</si>
  <si>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</si>
  <si>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</si>
  <si>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</si>
  <si>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</si>
  <si>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</si>
  <si>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</si>
  <si>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Tổng số</t>
  </si>
  <si>
    <t>Tổng số</t>
  </si>
  <si>
    <t>Tổng số</t>
  </si>
  <si>
    <t xml:space="preserve">CHIA THEO CƠ QUAN THI HÀNH ÁN VÀ CHẤP HÀNH VIÊN </t>
  </si>
  <si>
    <t xml:space="preserve">         CỤC TRƯỞNG (CHI CỤC TRƯỞNG)</t>
  </si>
  <si>
    <t xml:space="preserve">Ghi chú:  </t>
  </si>
  <si>
    <t xml:space="preserve">Tổng số
</t>
  </si>
  <si>
    <t>1</t>
  </si>
  <si>
    <t>2</t>
  </si>
  <si>
    <t>1.2</t>
  </si>
  <si>
    <t>3</t>
  </si>
  <si>
    <t xml:space="preserve"> - Biểu mẫu này dùng cho Cục Thi hành án dân sự và Chi cục Thi hành án dân sự;</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</si>
  <si>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</si>
  <si>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</si>
  <si>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</si>
  <si>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</si>
  <si>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</si>
  <si>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</si>
  <si>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</si>
  <si>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</si>
  <si>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</si>
  <si>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</si>
  <si>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</si>
  <si>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</si>
  <si>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</si>
  <si>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</si>
  <si>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</si>
  <si>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</si>
  <si>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</si>
  <si>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</si>
  <si>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</si>
  <si>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</si>
  <si>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</si>
  <si>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Cục Thi hành án DS</t>
  </si>
  <si>
    <t>Ủy thác thi hành án</t>
  </si>
  <si>
    <t>Tổng số phải thi hành</t>
  </si>
  <si>
    <t>Có điều kiện thi hành</t>
  </si>
  <si>
    <t>1.3</t>
  </si>
  <si>
    <t>Đang thi hành</t>
  </si>
  <si>
    <t>1.4</t>
  </si>
  <si>
    <t>Tạm đình chỉ thi hành án</t>
  </si>
  <si>
    <t>1.6</t>
  </si>
  <si>
    <t>1.7</t>
  </si>
  <si>
    <t>Trường hợp khác</t>
  </si>
  <si>
    <t>5.1</t>
  </si>
  <si>
    <t>5.2</t>
  </si>
  <si>
    <t>5.3</t>
  </si>
  <si>
    <t>1.8</t>
  </si>
  <si>
    <t>Giảm thi hành án</t>
  </si>
  <si>
    <t>Ngày nhận báo cáo:……/….…/……………</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</si>
  <si>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</si>
  <si>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</si>
  <si>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</si>
  <si>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</si>
  <si>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</si>
  <si>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</si>
  <si>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</si>
  <si>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</si>
  <si>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</si>
  <si>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</si>
  <si>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</si>
  <si>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</si>
  <si>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 xml:space="preserve">   KẾT QUẢ THI HÀNH ÁN DÂN SỰ TÍNH BẰNG TIỀN </t>
  </si>
  <si>
    <t>Tỷ lệ: 
( %) (xong  + đình chỉ+ giảm)/ Có điều kiện * 100%</t>
  </si>
  <si>
    <t>( ký, họ tên)</t>
  </si>
  <si>
    <t>Ban hành theo TT số: 08/2015/TT-BTP</t>
  </si>
  <si>
    <t>ngày 26 tháng 6 năm 2015</t>
  </si>
  <si>
    <t>Phạm Tiến Binh</t>
  </si>
  <si>
    <t>Nguyễn Thị Mai Hoa</t>
  </si>
  <si>
    <t>Trần Hồng Quang</t>
  </si>
  <si>
    <t xml:space="preserve"> Bùi Văn Dũng</t>
  </si>
  <si>
    <t xml:space="preserve"> Quản Văn Đức </t>
  </si>
  <si>
    <t xml:space="preserve"> Lê Thị Liên</t>
  </si>
  <si>
    <t xml:space="preserve"> Phùng Trọng Nghĩa</t>
  </si>
  <si>
    <t>1.10</t>
  </si>
  <si>
    <t>1.11</t>
  </si>
  <si>
    <t xml:space="preserve"> Bùi Quang Minh</t>
  </si>
  <si>
    <t>1.12</t>
  </si>
  <si>
    <t>Ngô Văn Hòa</t>
  </si>
  <si>
    <t>1.13</t>
  </si>
  <si>
    <t>1.16</t>
  </si>
  <si>
    <t>Đinh Đức Quang</t>
  </si>
  <si>
    <t>1.18</t>
  </si>
  <si>
    <t xml:space="preserve"> Nguyễn Thị Mai Anh</t>
  </si>
  <si>
    <t>1.19</t>
  </si>
  <si>
    <t>Phan Thị Nhuyến</t>
  </si>
  <si>
    <t>Lê Thị Minh Thúy</t>
  </si>
  <si>
    <t>Các Chi  cục THADS</t>
  </si>
  <si>
    <t xml:space="preserve"> H.An Dương</t>
  </si>
  <si>
    <t xml:space="preserve"> Nguyễn Phi Hùng</t>
  </si>
  <si>
    <t>Trần Quốc Lập</t>
  </si>
  <si>
    <t xml:space="preserve"> H.An Lão</t>
  </si>
  <si>
    <t>Trần Mạnh Cường</t>
  </si>
  <si>
    <t>Q.Đồ Sơn</t>
  </si>
  <si>
    <t>Trần Tăng Vấn</t>
  </si>
  <si>
    <t xml:space="preserve"> Mai Thị Hà</t>
  </si>
  <si>
    <t xml:space="preserve"> H.Bạch Long Vĩ</t>
  </si>
  <si>
    <t>Nguyễn Đồng Lai</t>
  </si>
  <si>
    <t xml:space="preserve"> Q.Lê Chân</t>
  </si>
  <si>
    <t>Nguyễn Ngọc Hoàn</t>
  </si>
  <si>
    <t>5.4</t>
  </si>
  <si>
    <t>5.5</t>
  </si>
  <si>
    <t>Vũ Thế Khương</t>
  </si>
  <si>
    <t>5.6</t>
  </si>
  <si>
    <t>5.7</t>
  </si>
  <si>
    <t>5.8</t>
  </si>
  <si>
    <t xml:space="preserve"> Q.Hải An</t>
  </si>
  <si>
    <t>Trịnh Quang Khánh</t>
  </si>
  <si>
    <t xml:space="preserve"> Q.Hồng Bàng</t>
  </si>
  <si>
    <t xml:space="preserve"> Q.Kiến An</t>
  </si>
  <si>
    <t>8.1</t>
  </si>
  <si>
    <t xml:space="preserve"> Phạm Văn Nhất</t>
  </si>
  <si>
    <t>8.2</t>
  </si>
  <si>
    <t xml:space="preserve"> H.Kiến Thụy</t>
  </si>
  <si>
    <t>9.1</t>
  </si>
  <si>
    <t>CHV  Phạm Văn Vơ</t>
  </si>
  <si>
    <t>9.2</t>
  </si>
  <si>
    <t>CHV Trần Đại Sỹ</t>
  </si>
  <si>
    <t>9.3</t>
  </si>
  <si>
    <t>CHV  Đỗ Thị Thành</t>
  </si>
  <si>
    <t>Q.Ngô Quyền</t>
  </si>
  <si>
    <t>10.1</t>
  </si>
  <si>
    <t>10.3</t>
  </si>
  <si>
    <t>10.4</t>
  </si>
  <si>
    <t>10.5</t>
  </si>
  <si>
    <t>10.6</t>
  </si>
  <si>
    <t>10.7</t>
  </si>
  <si>
    <t>10.8</t>
  </si>
  <si>
    <t>10.9</t>
  </si>
  <si>
    <t>Nguyễn Trường Giang</t>
  </si>
  <si>
    <t xml:space="preserve"> H.Cát Hải</t>
  </si>
  <si>
    <t>11.1</t>
  </si>
  <si>
    <t>Nguyễn Tiến Dược</t>
  </si>
  <si>
    <t>11.2</t>
  </si>
  <si>
    <t xml:space="preserve"> H.Tiên Lãng</t>
  </si>
  <si>
    <t xml:space="preserve"> H.Thủy Nguyên</t>
  </si>
  <si>
    <t>Nguyễn Thế Mạnh</t>
  </si>
  <si>
    <t>Bùi Văn Châu</t>
  </si>
  <si>
    <t>Tạ Văn Quảng</t>
  </si>
  <si>
    <t>Nguyễn Thị Xuân Hoa</t>
  </si>
  <si>
    <t>Đinh Thị Quyên</t>
  </si>
  <si>
    <t>Kiều Thị Hạnh Nguyên</t>
  </si>
  <si>
    <t xml:space="preserve"> H.Vĩnh Bảo</t>
  </si>
  <si>
    <t>14.1</t>
  </si>
  <si>
    <t>Phạm Hồng Nguyện</t>
  </si>
  <si>
    <t>14.2</t>
  </si>
  <si>
    <t>Trần Minh Đức</t>
  </si>
  <si>
    <t xml:space="preserve"> Q.Dương Kinh</t>
  </si>
  <si>
    <t>Thái Bá Sức</t>
  </si>
  <si>
    <t>dân sự Thành phố Hải Phòng</t>
  </si>
  <si>
    <t>Đơn vị nhận báo cáo: Tổng Cục</t>
  </si>
  <si>
    <t>Thi hành án dân sự</t>
  </si>
  <si>
    <t>Đơn vị tính: 1.000 đồng</t>
  </si>
  <si>
    <t>Đơn vị báo cáo: Cục Thi hành án</t>
  </si>
  <si>
    <t>Đơn vị  nhận báo cáo: Tổng Cục</t>
  </si>
  <si>
    <t>Trần Thị Minh</t>
  </si>
  <si>
    <t xml:space="preserve"> Đơn vị gửi báo cáo: Cục Thi hành </t>
  </si>
  <si>
    <t>án dân sự Thành phố Hải Phòng</t>
  </si>
  <si>
    <t>Phạm Văn Tú</t>
  </si>
  <si>
    <t>Mai Thị Hoa</t>
  </si>
  <si>
    <t>Đàm Xuân Thủy</t>
  </si>
  <si>
    <t xml:space="preserve">
Tổng số chuyển
kỳ sau</t>
  </si>
  <si>
    <t>Tạm dừng THA để GQKN</t>
  </si>
  <si>
    <t>Vũ Văn Biên</t>
  </si>
  <si>
    <t>Nguyễn Văn Thảnh</t>
  </si>
  <si>
    <t>Nguyễn Thị Phích</t>
  </si>
  <si>
    <t>Nguyễn Công Tưởng</t>
  </si>
  <si>
    <t>Nguyễn Thị Hiền</t>
  </si>
  <si>
    <t xml:space="preserve"> Hồ Anh Văn</t>
  </si>
  <si>
    <t>0</t>
  </si>
  <si>
    <t>15</t>
  </si>
  <si>
    <t>1.15</t>
  </si>
  <si>
    <t>1.1</t>
  </si>
  <si>
    <t>1.5</t>
  </si>
  <si>
    <t>Đỗ Văn Thịnh</t>
  </si>
  <si>
    <t>Lê Thị Tuyết Thanh</t>
  </si>
  <si>
    <t>Nguyễn Thanh Hải</t>
  </si>
  <si>
    <t>Nguyễn T Diệp Anh</t>
  </si>
  <si>
    <t>Lê Văn Thụy</t>
  </si>
  <si>
    <t>Đoàn T Minh Châu</t>
  </si>
  <si>
    <t>Bùi Đức Tiến</t>
  </si>
  <si>
    <t>Lê Văn Diên</t>
  </si>
  <si>
    <t>Lê Viết Thắng</t>
  </si>
  <si>
    <t>12.1</t>
  </si>
  <si>
    <t>12.2</t>
  </si>
  <si>
    <t>12.3</t>
  </si>
  <si>
    <t>Lương Duy Hiếu</t>
  </si>
  <si>
    <t>Nguyễn Thị Thủy</t>
  </si>
  <si>
    <t>Phạm Thị Ngân Hoài</t>
  </si>
  <si>
    <t>Trần Thị Hương</t>
  </si>
  <si>
    <t>Đỗ Thị Thanh Trà</t>
  </si>
  <si>
    <t>Phạm Văn Hùng</t>
  </si>
  <si>
    <t>Trịnh Duy Hưng</t>
  </si>
  <si>
    <t>Tô Anh Dũng</t>
  </si>
  <si>
    <t>Phạm Văn Phúc</t>
  </si>
  <si>
    <t>Lương Thanh Thủy</t>
  </si>
  <si>
    <t>Nguyễn Văn Lai</t>
  </si>
  <si>
    <t>Nguyễn T.P Thảo</t>
  </si>
  <si>
    <t>Phạm Ngọc Phong</t>
  </si>
  <si>
    <t>Đỗ Văn Hoàng</t>
  </si>
  <si>
    <t>Phùng Ngọc Huy</t>
  </si>
  <si>
    <t>Hoàng Trọng Hiếu</t>
  </si>
  <si>
    <t>64</t>
  </si>
  <si>
    <t>8</t>
  </si>
  <si>
    <t>18</t>
  </si>
  <si>
    <t>100</t>
  </si>
  <si>
    <t>23</t>
  </si>
  <si>
    <t>10</t>
  </si>
  <si>
    <t>21</t>
  </si>
  <si>
    <t>Bùi Thị Mai</t>
  </si>
  <si>
    <t>Nguyễn Trần Tuấn</t>
  </si>
  <si>
    <t>8.3</t>
  </si>
  <si>
    <t>Nguyễn Tùng Ngọc</t>
  </si>
  <si>
    <t>Phạm Đăng Ngọc</t>
  </si>
  <si>
    <t>Hoàng Vân Anh</t>
  </si>
  <si>
    <t>Trần Kim Thoa</t>
  </si>
  <si>
    <t>Nguyễn Thị Quế</t>
  </si>
  <si>
    <t>7.1</t>
  </si>
  <si>
    <t>7.2</t>
  </si>
  <si>
    <t>7.3</t>
  </si>
  <si>
    <t>7.4</t>
  </si>
  <si>
    <t>7.5</t>
  </si>
  <si>
    <t>7.6</t>
  </si>
  <si>
    <t>7.7</t>
  </si>
  <si>
    <t>Nguyễn Trí Thành</t>
  </si>
  <si>
    <t>Bùi Mạnh Hùng</t>
  </si>
  <si>
    <t>Lương Văn Lịch</t>
  </si>
  <si>
    <t>Hoàng Tiến Dũng</t>
  </si>
  <si>
    <t>Đỗ Khắc Oanh</t>
  </si>
  <si>
    <t>1.17</t>
  </si>
  <si>
    <t>Đỗ Thị Thanh Thủy</t>
  </si>
  <si>
    <t>01 tháng/năm 2017</t>
  </si>
  <si>
    <t>2.1</t>
  </si>
  <si>
    <t>2.2</t>
  </si>
  <si>
    <t>2.3</t>
  </si>
  <si>
    <t>2.4</t>
  </si>
  <si>
    <t>3.1</t>
  </si>
  <si>
    <t>3.2</t>
  </si>
  <si>
    <t>6.1</t>
  </si>
  <si>
    <t>6.2</t>
  </si>
  <si>
    <t>6.3</t>
  </si>
  <si>
    <t>6.4</t>
  </si>
  <si>
    <t>10.2</t>
  </si>
  <si>
    <t>15.1</t>
  </si>
  <si>
    <t>15.2</t>
  </si>
  <si>
    <t>15.3</t>
  </si>
  <si>
    <t>15.4</t>
  </si>
  <si>
    <t>13.1</t>
  </si>
  <si>
    <t>13.2</t>
  </si>
  <si>
    <t>13.3</t>
  </si>
  <si>
    <t>13.4</t>
  </si>
  <si>
    <t>13.5</t>
  </si>
  <si>
    <t>13.6</t>
  </si>
  <si>
    <t>13.7</t>
  </si>
  <si>
    <t>13.8</t>
  </si>
  <si>
    <t>13.9</t>
  </si>
  <si>
    <t>13.10</t>
  </si>
  <si>
    <t>13.11</t>
  </si>
  <si>
    <t>4.1</t>
  </si>
  <si>
    <t>4.2</t>
  </si>
  <si>
    <t xml:space="preserve">             Hải Phòng, ngày 07 tháng 11 năm 2016</t>
  </si>
  <si>
    <t xml:space="preserve">CỤC TRƯỞNG </t>
  </si>
  <si>
    <t xml:space="preserve"> </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</si>
</sst>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US$&quot;#,##0_);\(&quot;US$&quot;#,##0\)"/>
    <numFmt numFmtId="173" formatCode="&quot;US$&quot;#,##0_);[Red]\(&quot;US$&quot;#,##0\)"/>
    <numFmt numFmtId="174" formatCode="&quot;US$&quot;#,##0.00_);\(&quot;US$&quot;#,##0.00\)"/>
    <numFmt numFmtId="175" formatCode="&quot;US$&quot;#,##0.00_);[Red]\(&quot;US$&quot;#,##0.00\)"/>
    <numFmt numFmtId="176" formatCode="0.0000E+00;&quot;宐&quot;"/>
    <numFmt numFmtId="177" formatCode="0.0000E+00;&quot;羈&quot;"/>
    <numFmt numFmtId="178" formatCode="0.000E+00;&quot;羈&quot;"/>
    <numFmt numFmtId="179" formatCode="0.00E+00;&quot;羈&quot;"/>
    <numFmt numFmtId="180" formatCode="0.0E+00;&quot;羈&quot;"/>
    <numFmt numFmtId="181" formatCode="0.00000E+00;&quot;羈&quot;"/>
    <numFmt numFmtId="182" formatCode="0.000000E+00;&quot;羈&quot;"/>
    <numFmt numFmtId="183" formatCode="0.0000000E+00;&quot;羈&quot;"/>
    <numFmt numFmtId="184" formatCode="0.00000000E+00;&quot;羈&quot;"/>
    <numFmt numFmtId="185" formatCode="_(* #,##0.0_);_(* \(#,##0.0\);_(* &quot;-&quot;??_);_(@_)"/>
    <numFmt numFmtId="186" formatCode="_(* #,##0_);_(* \(#,##0\);_(* &quot;-&quot;??_);_(@_)"/>
    <numFmt numFmtId="187" formatCode="&quot;Yes&quot;;&quot;Yes&quot;;&quot;No&quot;"/>
    <numFmt numFmtId="188" formatCode="&quot;True&quot;;&quot;True&quot;;&quot;False&quot;"/>
    <numFmt numFmtId="189" formatCode="&quot;On&quot;;&quot;On&quot;;&quot;Off&quot;"/>
    <numFmt numFmtId="190" formatCode="[$€-2]\ #,##0.00_);[Red]\([$€-2]\ #,##0.00\)"/>
    <numFmt numFmtId="191" formatCode="[$-409]h:mm:ss\ AM/PM"/>
    <numFmt numFmtId="192" formatCode="[$-409]dddd\,\ mmmm\ dd\,\ yyyy"/>
    <numFmt numFmtId="193" formatCode="#,##0;[Red]#,##0"/>
    <numFmt numFmtId="194" formatCode="0;[Red]0"/>
    <numFmt numFmtId="195" formatCode="0_);\(0\)"/>
    <numFmt numFmtId="196" formatCode="###\ ###\ ###"/>
    <numFmt numFmtId="197" formatCode="###\ ###\ "/>
    <numFmt numFmtId="198" formatCode="#,##0.0000;[Red]#,##0.0000"/>
    <numFmt numFmtId="199" formatCode="#,##0.00;[Red]#,##0.00"/>
    <numFmt numFmtId="200" formatCode="0.0"/>
    <numFmt numFmtId="201" formatCode="_(* #,##0_);_(* \(#,##0\);_(* &quot;&quot;??_);_(@_)"/>
  </numFmts>
  <fonts count="77">
    <font>
      <sz val="12"/>
      <name val="Times New Roman"/>
      <family val="1"/>
    </font>
    <font>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sz val="12"/>
      <color indexed="10"/>
      <name val="Times New Roman"/>
      <family val="1"/>
    </font>
    <font>
      <b/>
      <i/>
      <sz val="12"/>
      <name val="Times New Roman"/>
      <family val="1"/>
    </font>
    <font>
      <i/>
      <sz val="13"/>
      <name val="Times New Roman"/>
      <family val="1"/>
    </font>
    <font>
      <sz val="9"/>
      <name val="Times New Roman"/>
      <family val="1"/>
    </font>
    <font>
      <b/>
      <sz val="14"/>
      <name val="Times New Roman"/>
      <family val="1"/>
    </font>
    <font>
      <sz val="10"/>
      <name val="Arial"/>
      <family val="2"/>
    </font>
    <font>
      <b/>
      <sz val="9"/>
      <color indexed="10"/>
      <name val="Times New Roman"/>
      <family val="1"/>
    </font>
    <font>
      <sz val="9"/>
      <color indexed="10"/>
      <name val="Times New Roman"/>
      <family val="1"/>
    </font>
    <font>
      <sz val="10"/>
      <color indexed="10"/>
      <name val="Times New Roman"/>
      <family val="1"/>
    </font>
    <font>
      <b/>
      <sz val="8"/>
      <name val="Tahoma"/>
      <family val="2"/>
    </font>
    <font>
      <sz val="8"/>
      <name val="Tahoma"/>
      <family val="2"/>
    </font>
    <font>
      <sz val="7"/>
      <color indexed="10"/>
      <name val="Times New Roman"/>
      <family val="1"/>
    </font>
    <font>
      <sz val="7"/>
      <name val="Times New Roman"/>
      <family val="1"/>
    </font>
    <font>
      <sz val="13"/>
      <color indexed="10"/>
      <name val="Times New Roman"/>
      <family val="1"/>
    </font>
    <font>
      <sz val="10"/>
      <color indexed="10"/>
      <name val="Arial"/>
      <family val="2"/>
    </font>
    <font>
      <sz val="8"/>
      <color indexed="10"/>
      <name val="Times New Roman"/>
      <family val="1"/>
    </font>
    <font>
      <sz val="8"/>
      <color indexed="10"/>
      <name val="Arial"/>
      <family val="2"/>
    </font>
    <font>
      <b/>
      <sz val="12"/>
      <color indexed="10"/>
      <name val="Times New Roman"/>
      <family val="1"/>
    </font>
    <font>
      <sz val="11"/>
      <name val=".VnTime"/>
      <family val="2"/>
    </font>
    <font>
      <b/>
      <sz val="6"/>
      <name val="Times New Roman"/>
      <family val="1"/>
    </font>
    <font>
      <b/>
      <sz val="6"/>
      <color indexed="10"/>
      <name val="Times New Roman"/>
      <family val="1"/>
    </font>
    <font>
      <b/>
      <sz val="6"/>
      <color indexed="17"/>
      <name val="Times New Roman"/>
      <family val="1"/>
    </font>
    <font>
      <sz val="6"/>
      <color indexed="10"/>
      <name val="Times New Roman"/>
      <family val="1"/>
    </font>
    <font>
      <sz val="6"/>
      <name val="Times New Roman"/>
      <family val="1"/>
    </font>
    <font>
      <sz val="6"/>
      <name val="Segoe UI Symbo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Times New Roman"/>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double"/>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3" fillId="28" borderId="2" applyNumberFormat="0" applyAlignment="0" applyProtection="0"/>
    <xf numFmtId="0" fontId="64" fillId="0" borderId="0" applyNumberFormat="0" applyFill="0" applyBorder="0" applyAlignment="0" applyProtection="0"/>
    <xf numFmtId="0" fontId="9"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22" fillId="0" borderId="0">
      <alignment/>
      <protection/>
    </xf>
    <xf numFmtId="0" fontId="0" fillId="0" borderId="0">
      <alignment/>
      <protection/>
    </xf>
    <xf numFmtId="0" fontId="22" fillId="0" borderId="0">
      <alignment/>
      <protection/>
    </xf>
    <xf numFmtId="0" fontId="0"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320">
    <xf numFmtId="0" fontId="0" fillId="0" borderId="0" xfId="0" applyAlignment="1">
      <alignment/>
    </xf>
    <xf numFmtId="49" fontId="0" fillId="0" borderId="0" xfId="0" applyNumberFormat="1" applyFill="1" applyAlignment="1">
      <alignment/>
    </xf>
    <xf numFmtId="49" fontId="4" fillId="0" borderId="10" xfId="0" applyNumberFormat="1" applyFont="1" applyFill="1" applyBorder="1" applyAlignment="1">
      <alignment horizontal="left"/>
    </xf>
    <xf numFmtId="49" fontId="6" fillId="0" borderId="1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2" xfId="0" applyNumberFormat="1" applyFont="1" applyFill="1" applyBorder="1" applyAlignment="1">
      <alignment/>
    </xf>
    <xf numFmtId="49" fontId="4" fillId="0" borderId="12" xfId="0" applyNumberFormat="1" applyFont="1" applyFill="1" applyBorder="1" applyAlignment="1">
      <alignment/>
    </xf>
    <xf numFmtId="49" fontId="4"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xf>
    <xf numFmtId="49" fontId="5" fillId="0" borderId="10" xfId="0" applyNumberFormat="1" applyFont="1" applyFill="1" applyBorder="1" applyAlignment="1">
      <alignment horizontal="left"/>
    </xf>
    <xf numFmtId="49" fontId="14" fillId="0" borderId="10" xfId="0" applyNumberFormat="1" applyFont="1" applyFill="1" applyBorder="1" applyAlignment="1">
      <alignment horizontal="center" vertical="center" wrapText="1"/>
    </xf>
    <xf numFmtId="49" fontId="5" fillId="0" borderId="13" xfId="0" applyNumberFormat="1" applyFont="1" applyFill="1" applyBorder="1" applyAlignment="1">
      <alignment horizontal="center"/>
    </xf>
    <xf numFmtId="49" fontId="10" fillId="0" borderId="10" xfId="0" applyNumberFormat="1" applyFont="1" applyFill="1" applyBorder="1" applyAlignment="1">
      <alignment horizontal="left"/>
    </xf>
    <xf numFmtId="49" fontId="4" fillId="0" borderId="10" xfId="0" applyNumberFormat="1" applyFont="1" applyFill="1" applyBorder="1" applyAlignment="1">
      <alignment horizontal="center"/>
    </xf>
    <xf numFmtId="49" fontId="6" fillId="0" borderId="10" xfId="0" applyNumberFormat="1" applyFont="1" applyFill="1" applyBorder="1" applyAlignment="1">
      <alignment horizontal="center"/>
    </xf>
    <xf numFmtId="49" fontId="15" fillId="0" borderId="10" xfId="0" applyNumberFormat="1" applyFont="1" applyFill="1" applyBorder="1" applyAlignment="1">
      <alignment horizontal="center"/>
    </xf>
    <xf numFmtId="49" fontId="17" fillId="0" borderId="0" xfId="0" applyNumberFormat="1" applyFont="1" applyFill="1" applyAlignment="1">
      <alignment/>
    </xf>
    <xf numFmtId="49" fontId="18" fillId="0" borderId="0" xfId="0" applyNumberFormat="1" applyFont="1" applyFill="1" applyAlignment="1">
      <alignment/>
    </xf>
    <xf numFmtId="49" fontId="2" fillId="0" borderId="0" xfId="0" applyNumberFormat="1" applyFont="1" applyFill="1" applyAlignment="1">
      <alignment/>
    </xf>
    <xf numFmtId="49" fontId="11" fillId="0" borderId="0" xfId="0" applyNumberFormat="1" applyFont="1" applyFill="1" applyAlignment="1">
      <alignment wrapText="1"/>
    </xf>
    <xf numFmtId="49" fontId="3" fillId="0" borderId="0" xfId="0" applyNumberFormat="1" applyFont="1" applyFill="1" applyAlignment="1">
      <alignment/>
    </xf>
    <xf numFmtId="49" fontId="2" fillId="0" borderId="0" xfId="0" applyNumberFormat="1" applyFont="1" applyFill="1" applyAlignment="1">
      <alignment wrapText="1"/>
    </xf>
    <xf numFmtId="49" fontId="4" fillId="0" borderId="10" xfId="0" applyNumberFormat="1" applyFont="1" applyFill="1" applyBorder="1" applyAlignment="1">
      <alignment/>
    </xf>
    <xf numFmtId="49" fontId="13" fillId="0" borderId="0" xfId="0" applyNumberFormat="1" applyFont="1" applyFill="1" applyBorder="1" applyAlignment="1">
      <alignment vertical="center" wrapText="1"/>
    </xf>
    <xf numFmtId="49" fontId="16" fillId="0" borderId="0" xfId="0" applyNumberFormat="1" applyFont="1" applyFill="1" applyAlignment="1">
      <alignment/>
    </xf>
    <xf numFmtId="49" fontId="19" fillId="0" borderId="0" xfId="0" applyNumberFormat="1" applyFont="1" applyFill="1" applyBorder="1" applyAlignment="1">
      <alignment vertical="center" wrapText="1"/>
    </xf>
    <xf numFmtId="49" fontId="0" fillId="33" borderId="0" xfId="0" applyNumberFormat="1" applyFont="1" applyFill="1" applyAlignment="1">
      <alignment/>
    </xf>
    <xf numFmtId="49" fontId="0" fillId="33" borderId="0" xfId="0" applyNumberFormat="1" applyFont="1" applyFill="1" applyBorder="1" applyAlignment="1">
      <alignment/>
    </xf>
    <xf numFmtId="49" fontId="0" fillId="33" borderId="10" xfId="0" applyNumberFormat="1" applyFont="1" applyFill="1" applyBorder="1" applyAlignment="1">
      <alignment/>
    </xf>
    <xf numFmtId="49" fontId="7" fillId="33" borderId="0" xfId="0" applyNumberFormat="1" applyFont="1" applyFill="1" applyAlignment="1">
      <alignment/>
    </xf>
    <xf numFmtId="0" fontId="13" fillId="0" borderId="0" xfId="60" applyFont="1" applyBorder="1" applyAlignment="1">
      <alignment horizontal="center" wrapText="1"/>
      <protection/>
    </xf>
    <xf numFmtId="0" fontId="13" fillId="0" borderId="0" xfId="60" applyFont="1" applyBorder="1" applyAlignment="1">
      <alignment wrapText="1"/>
      <protection/>
    </xf>
    <xf numFmtId="0" fontId="22" fillId="0" borderId="0" xfId="60">
      <alignment/>
      <protection/>
    </xf>
    <xf numFmtId="0" fontId="22" fillId="0" borderId="0" xfId="60" applyFont="1">
      <alignment/>
      <protection/>
    </xf>
    <xf numFmtId="0" fontId="4" fillId="33" borderId="0" xfId="60" applyFont="1" applyFill="1" applyBorder="1" applyAlignment="1">
      <alignment horizontal="center"/>
      <protection/>
    </xf>
    <xf numFmtId="49" fontId="17" fillId="33" borderId="0" xfId="0" applyNumberFormat="1" applyFont="1" applyFill="1" applyAlignment="1">
      <alignment/>
    </xf>
    <xf numFmtId="0" fontId="30" fillId="0" borderId="0" xfId="60" applyFont="1" applyBorder="1" applyAlignment="1">
      <alignment horizontal="center" wrapText="1"/>
      <protection/>
    </xf>
    <xf numFmtId="0" fontId="30" fillId="0" borderId="0" xfId="60" applyFont="1" applyBorder="1" applyAlignment="1">
      <alignment wrapText="1"/>
      <protection/>
    </xf>
    <xf numFmtId="0" fontId="31" fillId="0" borderId="0" xfId="60" applyFont="1">
      <alignment/>
      <protection/>
    </xf>
    <xf numFmtId="49" fontId="32" fillId="33" borderId="0" xfId="0" applyNumberFormat="1" applyFont="1" applyFill="1" applyAlignment="1">
      <alignment/>
    </xf>
    <xf numFmtId="0" fontId="25" fillId="33" borderId="0" xfId="60" applyFont="1" applyFill="1" applyBorder="1" applyAlignment="1">
      <alignment horizontal="center"/>
      <protection/>
    </xf>
    <xf numFmtId="0" fontId="33" fillId="0" borderId="0" xfId="60" applyFont="1">
      <alignment/>
      <protection/>
    </xf>
    <xf numFmtId="49" fontId="0" fillId="33" borderId="0" xfId="0" applyNumberFormat="1" applyFont="1" applyFill="1" applyAlignment="1">
      <alignment/>
    </xf>
    <xf numFmtId="49" fontId="4" fillId="33" borderId="0" xfId="0" applyNumberFormat="1" applyFont="1" applyFill="1" applyAlignment="1">
      <alignment/>
    </xf>
    <xf numFmtId="49" fontId="25" fillId="33" borderId="0" xfId="0" applyNumberFormat="1" applyFont="1" applyFill="1" applyAlignment="1">
      <alignment/>
    </xf>
    <xf numFmtId="3" fontId="4" fillId="33" borderId="0" xfId="0" applyNumberFormat="1" applyFont="1" applyFill="1" applyBorder="1" applyAlignment="1">
      <alignment horizontal="left"/>
    </xf>
    <xf numFmtId="193" fontId="3" fillId="33" borderId="0" xfId="0" applyNumberFormat="1" applyFont="1" applyFill="1" applyBorder="1" applyAlignment="1">
      <alignment horizontal="left"/>
    </xf>
    <xf numFmtId="3" fontId="3" fillId="33" borderId="0" xfId="0" applyNumberFormat="1" applyFont="1" applyFill="1" applyBorder="1" applyAlignment="1">
      <alignment horizontal="left"/>
    </xf>
    <xf numFmtId="49" fontId="25" fillId="33" borderId="0" xfId="0" applyNumberFormat="1" applyFont="1" applyFill="1" applyAlignment="1">
      <alignment/>
    </xf>
    <xf numFmtId="49" fontId="4" fillId="33" borderId="0" xfId="0" applyNumberFormat="1" applyFont="1" applyFill="1" applyAlignment="1">
      <alignment horizontal="center"/>
    </xf>
    <xf numFmtId="49" fontId="2" fillId="33" borderId="0" xfId="0" applyNumberFormat="1" applyFont="1" applyFill="1" applyAlignment="1">
      <alignment/>
    </xf>
    <xf numFmtId="49" fontId="5" fillId="33" borderId="0" xfId="0" applyNumberFormat="1" applyFont="1" applyFill="1" applyAlignment="1">
      <alignment/>
    </xf>
    <xf numFmtId="49" fontId="4" fillId="33" borderId="0" xfId="0" applyNumberFormat="1" applyFont="1" applyFill="1" applyAlignment="1">
      <alignment/>
    </xf>
    <xf numFmtId="3" fontId="4" fillId="33" borderId="12" xfId="0" applyNumberFormat="1" applyFont="1" applyFill="1" applyBorder="1" applyAlignment="1">
      <alignment horizontal="left"/>
    </xf>
    <xf numFmtId="193" fontId="3" fillId="33" borderId="12" xfId="0" applyNumberFormat="1" applyFont="1" applyFill="1" applyBorder="1" applyAlignment="1">
      <alignment horizontal="left"/>
    </xf>
    <xf numFmtId="3" fontId="3" fillId="33" borderId="12" xfId="0" applyNumberFormat="1" applyFont="1" applyFill="1" applyBorder="1" applyAlignment="1">
      <alignment horizontal="left"/>
    </xf>
    <xf numFmtId="49" fontId="4" fillId="33" borderId="10" xfId="0" applyNumberFormat="1" applyFont="1" applyFill="1" applyBorder="1" applyAlignment="1" applyProtection="1">
      <alignment horizontal="center" vertical="center"/>
      <protection/>
    </xf>
    <xf numFmtId="49" fontId="25" fillId="33" borderId="10" xfId="0" applyNumberFormat="1" applyFont="1" applyFill="1" applyBorder="1" applyAlignment="1" applyProtection="1">
      <alignment horizontal="center" vertical="center"/>
      <protection/>
    </xf>
    <xf numFmtId="193" fontId="7" fillId="33" borderId="10" xfId="0" applyNumberFormat="1" applyFont="1" applyFill="1" applyBorder="1" applyAlignment="1" applyProtection="1">
      <alignment horizontal="center" vertical="center"/>
      <protection/>
    </xf>
    <xf numFmtId="0" fontId="24" fillId="33" borderId="10" xfId="0" applyFont="1" applyFill="1" applyBorder="1" applyAlignment="1" applyProtection="1">
      <alignment horizontal="center" vertical="center"/>
      <protection/>
    </xf>
    <xf numFmtId="0" fontId="23" fillId="33" borderId="10" xfId="0" applyFont="1" applyFill="1" applyBorder="1" applyAlignment="1" applyProtection="1">
      <alignment horizontal="left" vertical="center"/>
      <protection/>
    </xf>
    <xf numFmtId="0" fontId="17" fillId="33" borderId="0" xfId="0" applyFont="1" applyFill="1" applyAlignment="1">
      <alignment/>
    </xf>
    <xf numFmtId="0" fontId="4" fillId="33" borderId="0" xfId="60" applyFont="1" applyFill="1" applyBorder="1" applyAlignment="1">
      <alignment horizontal="center" wrapText="1"/>
      <protection/>
    </xf>
    <xf numFmtId="0" fontId="4" fillId="33" borderId="0" xfId="60" applyFont="1" applyFill="1" applyBorder="1" applyAlignment="1">
      <alignment wrapText="1"/>
      <protection/>
    </xf>
    <xf numFmtId="0" fontId="22" fillId="33" borderId="0" xfId="60" applyFill="1">
      <alignment/>
      <protection/>
    </xf>
    <xf numFmtId="0" fontId="1" fillId="33" borderId="0" xfId="60" applyFont="1" applyFill="1">
      <alignment/>
      <protection/>
    </xf>
    <xf numFmtId="0" fontId="25" fillId="33" borderId="0" xfId="60" applyFont="1" applyFill="1" applyBorder="1" applyAlignment="1">
      <alignment wrapText="1"/>
      <protection/>
    </xf>
    <xf numFmtId="0" fontId="22" fillId="33" borderId="0" xfId="60" applyFont="1" applyFill="1">
      <alignment/>
      <protection/>
    </xf>
    <xf numFmtId="0" fontId="31" fillId="33" borderId="0" xfId="60" applyFont="1" applyFill="1">
      <alignment/>
      <protection/>
    </xf>
    <xf numFmtId="193" fontId="22" fillId="33" borderId="0" xfId="60" applyNumberFormat="1" applyFont="1" applyFill="1">
      <alignment/>
      <protection/>
    </xf>
    <xf numFmtId="193" fontId="22" fillId="33" borderId="0" xfId="60" applyNumberFormat="1" applyFill="1">
      <alignment/>
      <protection/>
    </xf>
    <xf numFmtId="193" fontId="0" fillId="33" borderId="0" xfId="0" applyNumberFormat="1" applyFont="1" applyFill="1" applyAlignment="1">
      <alignment/>
    </xf>
    <xf numFmtId="49" fontId="17" fillId="33" borderId="0" xfId="0" applyNumberFormat="1" applyFont="1" applyFill="1" applyAlignment="1">
      <alignment/>
    </xf>
    <xf numFmtId="49" fontId="32" fillId="33" borderId="0" xfId="0" applyNumberFormat="1" applyFont="1" applyFill="1" applyAlignment="1">
      <alignment/>
    </xf>
    <xf numFmtId="49" fontId="0" fillId="33" borderId="0" xfId="0" applyNumberFormat="1" applyFont="1" applyFill="1" applyAlignment="1">
      <alignment horizontal="center"/>
    </xf>
    <xf numFmtId="49" fontId="34" fillId="33" borderId="0" xfId="0" applyNumberFormat="1" applyFont="1" applyFill="1" applyAlignment="1">
      <alignment/>
    </xf>
    <xf numFmtId="2" fontId="3" fillId="33" borderId="0" xfId="0" applyNumberFormat="1" applyFont="1" applyFill="1" applyBorder="1" applyAlignment="1">
      <alignment/>
    </xf>
    <xf numFmtId="49" fontId="32" fillId="33" borderId="10" xfId="0" applyNumberFormat="1" applyFont="1" applyFill="1" applyBorder="1" applyAlignment="1" applyProtection="1">
      <alignment horizontal="center" vertical="center"/>
      <protection/>
    </xf>
    <xf numFmtId="49" fontId="7" fillId="33" borderId="10" xfId="0" applyNumberFormat="1" applyFont="1" applyFill="1" applyBorder="1" applyAlignment="1" applyProtection="1">
      <alignment horizontal="center" vertical="center"/>
      <protection/>
    </xf>
    <xf numFmtId="193" fontId="3" fillId="33" borderId="10" xfId="65" applyNumberFormat="1" applyFont="1" applyFill="1" applyBorder="1" applyAlignment="1">
      <alignment horizontal="right"/>
    </xf>
    <xf numFmtId="3" fontId="25" fillId="33" borderId="10" xfId="0" applyNumberFormat="1" applyFont="1" applyFill="1" applyBorder="1" applyAlignment="1" applyProtection="1">
      <alignment horizontal="right" vertical="center"/>
      <protection/>
    </xf>
    <xf numFmtId="193" fontId="20" fillId="33" borderId="10" xfId="65" applyNumberFormat="1" applyFont="1" applyFill="1" applyBorder="1" applyAlignment="1">
      <alignment horizontal="right"/>
    </xf>
    <xf numFmtId="193" fontId="4" fillId="33" borderId="10" xfId="0" applyNumberFormat="1" applyFont="1" applyFill="1" applyBorder="1" applyAlignment="1" applyProtection="1">
      <alignment horizontal="right" vertical="center"/>
      <protection/>
    </xf>
    <xf numFmtId="193" fontId="0" fillId="33" borderId="0" xfId="0" applyNumberFormat="1" applyFill="1" applyAlignment="1">
      <alignment/>
    </xf>
    <xf numFmtId="193" fontId="0" fillId="33" borderId="0" xfId="0" applyNumberFormat="1" applyFont="1" applyFill="1" applyBorder="1" applyAlignment="1">
      <alignment horizontal="center"/>
    </xf>
    <xf numFmtId="193" fontId="0" fillId="33" borderId="0" xfId="0" applyNumberFormat="1" applyFont="1" applyFill="1" applyBorder="1" applyAlignment="1">
      <alignment wrapText="1"/>
    </xf>
    <xf numFmtId="193" fontId="0" fillId="33" borderId="0" xfId="0" applyNumberFormat="1" applyFont="1" applyFill="1" applyBorder="1" applyAlignment="1">
      <alignment/>
    </xf>
    <xf numFmtId="193" fontId="22" fillId="0" borderId="0" xfId="60" applyNumberFormat="1">
      <alignment/>
      <protection/>
    </xf>
    <xf numFmtId="193" fontId="22" fillId="0" borderId="0" xfId="60" applyNumberFormat="1" applyFont="1">
      <alignment/>
      <protection/>
    </xf>
    <xf numFmtId="49" fontId="0" fillId="33" borderId="0" xfId="0" applyNumberFormat="1" applyFont="1" applyFill="1" applyAlignment="1">
      <alignment horizontal="left"/>
    </xf>
    <xf numFmtId="193" fontId="17" fillId="33" borderId="0" xfId="0" applyNumberFormat="1" applyFont="1" applyFill="1" applyAlignment="1">
      <alignment/>
    </xf>
    <xf numFmtId="193" fontId="3" fillId="34" borderId="10" xfId="0" applyNumberFormat="1" applyFont="1" applyFill="1" applyBorder="1" applyAlignment="1" applyProtection="1">
      <alignment horizontal="right" vertical="center"/>
      <protection/>
    </xf>
    <xf numFmtId="193" fontId="3" fillId="34" borderId="0" xfId="0" applyNumberFormat="1" applyFont="1" applyFill="1" applyAlignment="1">
      <alignment horizontal="right"/>
    </xf>
    <xf numFmtId="193" fontId="3" fillId="34" borderId="10" xfId="65" applyNumberFormat="1" applyFont="1" applyFill="1" applyBorder="1" applyAlignment="1" applyProtection="1">
      <alignment horizontal="right" vertical="center"/>
      <protection/>
    </xf>
    <xf numFmtId="193" fontId="3" fillId="34" borderId="10" xfId="0" applyNumberFormat="1" applyFont="1" applyFill="1" applyBorder="1" applyAlignment="1">
      <alignment horizontal="right"/>
    </xf>
    <xf numFmtId="193" fontId="3" fillId="34" borderId="10" xfId="0" applyNumberFormat="1" applyFont="1" applyFill="1" applyBorder="1" applyAlignment="1">
      <alignment horizontal="right" vertical="center"/>
    </xf>
    <xf numFmtId="193" fontId="3" fillId="34" borderId="10" xfId="61" applyNumberFormat="1" applyFont="1" applyFill="1" applyBorder="1" applyAlignment="1" applyProtection="1">
      <alignment horizontal="right" vertical="center"/>
      <protection/>
    </xf>
    <xf numFmtId="193" fontId="3" fillId="34" borderId="10" xfId="64" applyNumberFormat="1" applyFont="1" applyFill="1" applyBorder="1" applyAlignment="1" applyProtection="1">
      <alignment horizontal="right" vertical="center"/>
      <protection/>
    </xf>
    <xf numFmtId="193" fontId="3" fillId="34" borderId="10" xfId="61" applyNumberFormat="1" applyFont="1" applyFill="1" applyBorder="1" applyAlignment="1">
      <alignment horizontal="right" vertical="center" wrapText="1"/>
      <protection/>
    </xf>
    <xf numFmtId="193" fontId="35" fillId="34" borderId="10" xfId="0" applyNumberFormat="1" applyFont="1" applyFill="1" applyBorder="1" applyAlignment="1" applyProtection="1">
      <alignment horizontal="right" vertical="center"/>
      <protection/>
    </xf>
    <xf numFmtId="193" fontId="3" fillId="34" borderId="10" xfId="0" applyNumberFormat="1" applyFont="1" applyFill="1" applyBorder="1" applyAlignment="1" applyProtection="1">
      <alignment horizontal="right" vertical="center" shrinkToFit="1"/>
      <protection/>
    </xf>
    <xf numFmtId="193" fontId="3" fillId="34" borderId="10" xfId="0" applyNumberFormat="1" applyFont="1" applyFill="1" applyBorder="1" applyAlignment="1" applyProtection="1">
      <alignment horizontal="right" vertical="center" shrinkToFit="1"/>
      <protection locked="0"/>
    </xf>
    <xf numFmtId="193" fontId="3" fillId="34" borderId="10" xfId="0" applyNumberFormat="1" applyFont="1" applyFill="1" applyBorder="1" applyAlignment="1">
      <alignment horizontal="right" vertical="center" shrinkToFit="1"/>
    </xf>
    <xf numFmtId="193" fontId="3" fillId="34" borderId="10" xfId="43" applyNumberFormat="1" applyFont="1" applyFill="1" applyBorder="1" applyAlignment="1" applyProtection="1">
      <alignment horizontal="right"/>
      <protection locked="0"/>
    </xf>
    <xf numFmtId="193" fontId="3" fillId="34" borderId="11" xfId="61" applyNumberFormat="1" applyFont="1" applyFill="1" applyBorder="1" applyAlignment="1" applyProtection="1">
      <alignment horizontal="right" vertical="center"/>
      <protection/>
    </xf>
    <xf numFmtId="193" fontId="3" fillId="34" borderId="10" xfId="0" applyNumberFormat="1" applyFont="1" applyFill="1" applyBorder="1" applyAlignment="1" applyProtection="1">
      <alignment horizontal="right" vertical="center"/>
      <protection hidden="1"/>
    </xf>
    <xf numFmtId="193" fontId="3" fillId="34" borderId="10" xfId="65" applyNumberFormat="1" applyFont="1" applyFill="1" applyBorder="1" applyAlignment="1" applyProtection="1">
      <alignment horizontal="right" vertical="center"/>
      <protection hidden="1"/>
    </xf>
    <xf numFmtId="193" fontId="3" fillId="34" borderId="10" xfId="0" applyNumberFormat="1" applyFont="1" applyFill="1" applyBorder="1" applyAlignment="1" applyProtection="1">
      <alignment horizontal="right"/>
      <protection hidden="1"/>
    </xf>
    <xf numFmtId="193" fontId="3" fillId="34" borderId="10" xfId="43" applyNumberFormat="1" applyFont="1" applyFill="1" applyBorder="1" applyAlignment="1" applyProtection="1">
      <alignment horizontal="right"/>
      <protection locked="0"/>
    </xf>
    <xf numFmtId="193" fontId="35" fillId="34" borderId="10" xfId="65" applyNumberFormat="1" applyFont="1" applyFill="1" applyBorder="1" applyAlignment="1" applyProtection="1">
      <alignment horizontal="right" vertical="center"/>
      <protection/>
    </xf>
    <xf numFmtId="193" fontId="3" fillId="34" borderId="10" xfId="0" applyNumberFormat="1" applyFont="1" applyFill="1" applyBorder="1" applyAlignment="1" applyProtection="1">
      <alignment horizontal="left" vertical="center"/>
      <protection/>
    </xf>
    <xf numFmtId="193" fontId="3" fillId="34" borderId="10" xfId="60" applyNumberFormat="1" applyFont="1" applyFill="1" applyBorder="1" applyAlignment="1">
      <alignment horizontal="left"/>
      <protection/>
    </xf>
    <xf numFmtId="193" fontId="3" fillId="34" borderId="10" xfId="61" applyNumberFormat="1" applyFont="1" applyFill="1" applyBorder="1" applyAlignment="1" applyProtection="1">
      <alignment horizontal="left" vertical="center"/>
      <protection/>
    </xf>
    <xf numFmtId="193" fontId="3" fillId="34" borderId="10" xfId="0" applyNumberFormat="1" applyFont="1" applyFill="1" applyBorder="1" applyAlignment="1" applyProtection="1">
      <alignment horizontal="left" vertical="center" wrapText="1" shrinkToFit="1"/>
      <protection locked="0"/>
    </xf>
    <xf numFmtId="193" fontId="3" fillId="34" borderId="10" xfId="0" applyNumberFormat="1" applyFont="1" applyFill="1" applyBorder="1" applyAlignment="1" applyProtection="1">
      <alignment horizontal="left" vertical="center"/>
      <protection locked="0"/>
    </xf>
    <xf numFmtId="193" fontId="3" fillId="34" borderId="10" xfId="59" applyNumberFormat="1" applyFont="1" applyFill="1" applyBorder="1" applyAlignment="1" applyProtection="1">
      <alignment horizontal="left" vertical="center"/>
      <protection locked="0"/>
    </xf>
    <xf numFmtId="193" fontId="3" fillId="34" borderId="11" xfId="61" applyNumberFormat="1" applyFont="1" applyFill="1" applyBorder="1" applyAlignment="1" applyProtection="1">
      <alignment horizontal="left" vertical="center"/>
      <protection/>
    </xf>
    <xf numFmtId="193" fontId="3" fillId="34" borderId="14" xfId="0" applyNumberFormat="1" applyFont="1" applyFill="1" applyBorder="1" applyAlignment="1" applyProtection="1">
      <alignment horizontal="left" vertical="center"/>
      <protection locked="0"/>
    </xf>
    <xf numFmtId="193" fontId="3" fillId="34" borderId="10" xfId="59" applyNumberFormat="1" applyFont="1" applyFill="1" applyBorder="1" applyAlignment="1" applyProtection="1">
      <alignment horizontal="left" vertical="center" wrapText="1"/>
      <protection locked="0"/>
    </xf>
    <xf numFmtId="193" fontId="3" fillId="34" borderId="10" xfId="0" applyNumberFormat="1" applyFont="1" applyFill="1" applyBorder="1" applyAlignment="1" applyProtection="1">
      <alignment horizontal="left" vertical="center" wrapText="1"/>
      <protection/>
    </xf>
    <xf numFmtId="193" fontId="3" fillId="34" borderId="0" xfId="0" applyNumberFormat="1" applyFont="1" applyFill="1" applyAlignment="1">
      <alignment horizontal="left" vertical="center" wrapText="1"/>
    </xf>
    <xf numFmtId="193" fontId="3" fillId="34" borderId="11" xfId="0" applyNumberFormat="1" applyFont="1" applyFill="1" applyBorder="1" applyAlignment="1" applyProtection="1">
      <alignment horizontal="left" vertical="center" wrapText="1"/>
      <protection/>
    </xf>
    <xf numFmtId="193" fontId="3" fillId="35" borderId="10" xfId="0" applyNumberFormat="1" applyFont="1" applyFill="1" applyBorder="1" applyAlignment="1" applyProtection="1">
      <alignment horizontal="left" vertical="center"/>
      <protection/>
    </xf>
    <xf numFmtId="193" fontId="3" fillId="35" borderId="10" xfId="0" applyNumberFormat="1" applyFont="1" applyFill="1" applyBorder="1" applyAlignment="1" applyProtection="1">
      <alignment horizontal="right" vertical="center"/>
      <protection/>
    </xf>
    <xf numFmtId="193" fontId="3" fillId="35" borderId="0" xfId="0" applyNumberFormat="1" applyFont="1" applyFill="1" applyAlignment="1">
      <alignment horizontal="right"/>
    </xf>
    <xf numFmtId="193" fontId="3" fillId="35" borderId="10" xfId="60" applyNumberFormat="1" applyFont="1" applyFill="1" applyBorder="1" applyAlignment="1">
      <alignment horizontal="left"/>
      <protection/>
    </xf>
    <xf numFmtId="193" fontId="29" fillId="34" borderId="0" xfId="0" applyNumberFormat="1" applyFont="1" applyFill="1" applyAlignment="1">
      <alignment horizontal="right"/>
    </xf>
    <xf numFmtId="0" fontId="29" fillId="34" borderId="0" xfId="0" applyFont="1" applyFill="1" applyAlignment="1">
      <alignment horizontal="right"/>
    </xf>
    <xf numFmtId="49" fontId="20" fillId="33" borderId="0" xfId="0" applyNumberFormat="1" applyFont="1" applyFill="1" applyAlignment="1">
      <alignment horizontal="left"/>
    </xf>
    <xf numFmtId="49" fontId="10" fillId="33" borderId="0" xfId="0" applyNumberFormat="1" applyFont="1" applyFill="1" applyAlignment="1">
      <alignment horizontal="left"/>
    </xf>
    <xf numFmtId="0" fontId="1" fillId="0" borderId="0" xfId="60" applyFont="1" applyAlignment="1">
      <alignment horizontal="left"/>
      <protection/>
    </xf>
    <xf numFmtId="0" fontId="22" fillId="0" borderId="0" xfId="60" applyFont="1" applyAlignment="1">
      <alignment horizontal="left"/>
      <protection/>
    </xf>
    <xf numFmtId="0" fontId="4" fillId="33" borderId="0" xfId="60" applyFont="1" applyFill="1" applyBorder="1" applyAlignment="1">
      <alignment horizontal="left"/>
      <protection/>
    </xf>
    <xf numFmtId="0" fontId="22" fillId="0" borderId="0" xfId="60" applyAlignment="1">
      <alignment horizontal="left"/>
      <protection/>
    </xf>
    <xf numFmtId="193" fontId="28" fillId="35" borderId="0" xfId="0" applyNumberFormat="1" applyFont="1" applyFill="1" applyAlignment="1">
      <alignment horizontal="right"/>
    </xf>
    <xf numFmtId="49" fontId="29" fillId="35" borderId="0" xfId="0" applyNumberFormat="1" applyFont="1" applyFill="1" applyAlignment="1">
      <alignment horizontal="right"/>
    </xf>
    <xf numFmtId="0" fontId="28" fillId="35" borderId="0" xfId="0" applyFont="1" applyFill="1" applyAlignment="1">
      <alignment horizontal="right"/>
    </xf>
    <xf numFmtId="193" fontId="29" fillId="35" borderId="0" xfId="0" applyNumberFormat="1" applyFont="1" applyFill="1" applyAlignment="1">
      <alignment horizontal="right"/>
    </xf>
    <xf numFmtId="0" fontId="29" fillId="35" borderId="0" xfId="0" applyFont="1" applyFill="1" applyAlignment="1">
      <alignment horizontal="right"/>
    </xf>
    <xf numFmtId="193" fontId="3" fillId="35" borderId="10" xfId="65" applyNumberFormat="1" applyFont="1" applyFill="1" applyBorder="1" applyAlignment="1">
      <alignment horizontal="right"/>
    </xf>
    <xf numFmtId="193" fontId="37" fillId="35" borderId="10" xfId="0" applyNumberFormat="1" applyFont="1" applyFill="1" applyBorder="1" applyAlignment="1" applyProtection="1">
      <alignment horizontal="right" vertical="center"/>
      <protection/>
    </xf>
    <xf numFmtId="193" fontId="38" fillId="35" borderId="10" xfId="0" applyNumberFormat="1" applyFont="1" applyFill="1" applyBorder="1" applyAlignment="1">
      <alignment horizontal="right" vertical="center"/>
    </xf>
    <xf numFmtId="0" fontId="39" fillId="35" borderId="10" xfId="0" applyFont="1" applyFill="1" applyBorder="1" applyAlignment="1" applyProtection="1">
      <alignment horizontal="left" vertical="center"/>
      <protection/>
    </xf>
    <xf numFmtId="0" fontId="37" fillId="35" borderId="10" xfId="0" applyFont="1" applyFill="1" applyBorder="1" applyAlignment="1" applyProtection="1">
      <alignment horizontal="left" vertical="center"/>
      <protection/>
    </xf>
    <xf numFmtId="193" fontId="40" fillId="34" borderId="10" xfId="0" applyNumberFormat="1" applyFont="1" applyFill="1" applyBorder="1" applyAlignment="1" applyProtection="1">
      <alignment horizontal="left" vertical="center"/>
      <protection/>
    </xf>
    <xf numFmtId="193" fontId="41" fillId="34" borderId="10" xfId="0" applyNumberFormat="1" applyFont="1" applyFill="1" applyBorder="1" applyAlignment="1" applyProtection="1">
      <alignment horizontal="right" vertical="center"/>
      <protection/>
    </xf>
    <xf numFmtId="193" fontId="41" fillId="34" borderId="10" xfId="61" applyNumberFormat="1" applyFont="1" applyFill="1" applyBorder="1" applyAlignment="1" applyProtection="1">
      <alignment horizontal="right" vertical="center"/>
      <protection/>
    </xf>
    <xf numFmtId="193" fontId="41" fillId="34" borderId="10" xfId="0" applyNumberFormat="1" applyFont="1" applyFill="1" applyBorder="1" applyAlignment="1">
      <alignment horizontal="right"/>
    </xf>
    <xf numFmtId="193" fontId="41" fillId="34" borderId="10" xfId="65" applyNumberFormat="1" applyFont="1" applyFill="1" applyBorder="1" applyAlignment="1" applyProtection="1">
      <alignment horizontal="right" vertical="center"/>
      <protection/>
    </xf>
    <xf numFmtId="193" fontId="41" fillId="34" borderId="10" xfId="43" applyNumberFormat="1" applyFont="1" applyFill="1" applyBorder="1" applyAlignment="1">
      <alignment horizontal="right"/>
    </xf>
    <xf numFmtId="193" fontId="40" fillId="35" borderId="10" xfId="0" applyNumberFormat="1" applyFont="1" applyFill="1" applyBorder="1" applyAlignment="1" applyProtection="1">
      <alignment horizontal="left" vertical="center"/>
      <protection/>
    </xf>
    <xf numFmtId="0" fontId="40" fillId="35" borderId="10" xfId="0" applyFont="1" applyFill="1" applyBorder="1" applyAlignment="1" applyProtection="1">
      <alignment horizontal="left" vertical="center"/>
      <protection/>
    </xf>
    <xf numFmtId="193" fontId="41" fillId="35" borderId="10" xfId="61" applyNumberFormat="1" applyFont="1" applyFill="1" applyBorder="1" applyAlignment="1" applyProtection="1">
      <alignment horizontal="right" vertical="center"/>
      <protection/>
    </xf>
    <xf numFmtId="193" fontId="41" fillId="35" borderId="10" xfId="0" applyNumberFormat="1" applyFont="1" applyFill="1" applyBorder="1" applyAlignment="1" applyProtection="1">
      <alignment horizontal="right" vertical="center"/>
      <protection/>
    </xf>
    <xf numFmtId="193" fontId="41" fillId="35" borderId="10" xfId="0" applyNumberFormat="1" applyFont="1" applyFill="1" applyBorder="1" applyAlignment="1">
      <alignment horizontal="right"/>
    </xf>
    <xf numFmtId="0" fontId="40" fillId="35" borderId="10" xfId="60" applyFont="1" applyFill="1" applyBorder="1" applyAlignment="1">
      <alignment horizontal="left"/>
      <protection/>
    </xf>
    <xf numFmtId="49" fontId="40" fillId="34" borderId="10" xfId="61" applyNumberFormat="1" applyFont="1" applyFill="1" applyBorder="1" applyAlignment="1" applyProtection="1">
      <alignment horizontal="left" vertical="center"/>
      <protection/>
    </xf>
    <xf numFmtId="1" fontId="40" fillId="34" borderId="10" xfId="0" applyNumberFormat="1" applyFont="1" applyFill="1" applyBorder="1" applyAlignment="1" applyProtection="1">
      <alignment horizontal="left" vertical="center"/>
      <protection/>
    </xf>
    <xf numFmtId="193" fontId="41" fillId="34" borderId="10" xfId="0" applyNumberFormat="1" applyFont="1" applyFill="1" applyBorder="1" applyAlignment="1" applyProtection="1">
      <alignment horizontal="right"/>
      <protection/>
    </xf>
    <xf numFmtId="0" fontId="40" fillId="34" borderId="10" xfId="0" applyFont="1" applyFill="1" applyBorder="1" applyAlignment="1" applyProtection="1">
      <alignment horizontal="left" vertical="center"/>
      <protection/>
    </xf>
    <xf numFmtId="193" fontId="41" fillId="34" borderId="10" xfId="43" applyNumberFormat="1" applyFont="1" applyFill="1" applyBorder="1" applyAlignment="1" applyProtection="1">
      <alignment horizontal="right" vertical="center"/>
      <protection/>
    </xf>
    <xf numFmtId="0" fontId="40" fillId="34" borderId="10" xfId="60" applyFont="1" applyFill="1" applyBorder="1" applyAlignment="1">
      <alignment horizontal="left"/>
      <protection/>
    </xf>
    <xf numFmtId="193" fontId="41" fillId="34" borderId="10" xfId="0" applyNumberFormat="1" applyFont="1" applyFill="1" applyBorder="1" applyAlignment="1">
      <alignment horizontal="right" vertical="center"/>
    </xf>
    <xf numFmtId="0" fontId="40" fillId="34" borderId="10" xfId="0" applyFont="1" applyFill="1" applyBorder="1" applyAlignment="1" applyProtection="1">
      <alignment horizontal="left" vertical="center" shrinkToFit="1"/>
      <protection locked="0"/>
    </xf>
    <xf numFmtId="193" fontId="41" fillId="34" borderId="10" xfId="0" applyNumberFormat="1" applyFont="1" applyFill="1" applyBorder="1" applyAlignment="1" applyProtection="1">
      <alignment horizontal="right" vertical="center" shrinkToFit="1"/>
      <protection/>
    </xf>
    <xf numFmtId="193" fontId="41" fillId="34" borderId="10" xfId="0" applyNumberFormat="1" applyFont="1" applyFill="1" applyBorder="1" applyAlignment="1" applyProtection="1">
      <alignment horizontal="right" vertical="center" shrinkToFit="1"/>
      <protection locked="0"/>
    </xf>
    <xf numFmtId="193" fontId="41" fillId="34" borderId="10" xfId="0" applyNumberFormat="1" applyFont="1" applyFill="1" applyBorder="1" applyAlignment="1">
      <alignment horizontal="right" vertical="center" shrinkToFit="1"/>
    </xf>
    <xf numFmtId="193" fontId="41" fillId="34" borderId="10" xfId="65" applyNumberFormat="1" applyFont="1" applyFill="1" applyBorder="1" applyAlignment="1" applyProtection="1">
      <alignment horizontal="right" vertical="center" shrinkToFit="1"/>
      <protection/>
    </xf>
    <xf numFmtId="186" fontId="40" fillId="34" borderId="10" xfId="43" applyNumberFormat="1" applyFont="1" applyFill="1" applyBorder="1" applyAlignment="1" applyProtection="1">
      <alignment horizontal="left" vertical="center"/>
      <protection/>
    </xf>
    <xf numFmtId="193" fontId="41" fillId="34" borderId="10" xfId="43" applyNumberFormat="1" applyFont="1" applyFill="1" applyBorder="1" applyAlignment="1">
      <alignment horizontal="right" vertical="center"/>
    </xf>
    <xf numFmtId="49" fontId="40" fillId="34" borderId="10" xfId="0" applyNumberFormat="1" applyFont="1" applyFill="1" applyBorder="1" applyAlignment="1" applyProtection="1">
      <alignment horizontal="left" vertical="center"/>
      <protection/>
    </xf>
    <xf numFmtId="49" fontId="40" fillId="34" borderId="10" xfId="0" applyNumberFormat="1" applyFont="1" applyFill="1" applyBorder="1" applyAlignment="1" applyProtection="1">
      <alignment horizontal="left" vertical="center"/>
      <protection locked="0"/>
    </xf>
    <xf numFmtId="193" fontId="41" fillId="34" borderId="10" xfId="59" applyNumberFormat="1" applyFont="1" applyFill="1" applyBorder="1" applyAlignment="1" applyProtection="1">
      <alignment horizontal="right" vertical="center"/>
      <protection locked="0"/>
    </xf>
    <xf numFmtId="49" fontId="40" fillId="34" borderId="10" xfId="59" applyNumberFormat="1" applyFont="1" applyFill="1" applyBorder="1" applyAlignment="1" applyProtection="1">
      <alignment horizontal="left" vertical="center"/>
      <protection locked="0"/>
    </xf>
    <xf numFmtId="193" fontId="41" fillId="34" borderId="10" xfId="65" applyNumberFormat="1" applyFont="1" applyFill="1" applyBorder="1" applyAlignment="1" applyProtection="1">
      <alignment horizontal="right"/>
      <protection/>
    </xf>
    <xf numFmtId="3" fontId="40" fillId="34" borderId="10" xfId="61" applyNumberFormat="1" applyFont="1" applyFill="1" applyBorder="1" applyAlignment="1" applyProtection="1">
      <alignment horizontal="left" vertical="center"/>
      <protection/>
    </xf>
    <xf numFmtId="3" fontId="40" fillId="34" borderId="11" xfId="61" applyNumberFormat="1" applyFont="1" applyFill="1" applyBorder="1" applyAlignment="1" applyProtection="1">
      <alignment horizontal="left" vertical="center"/>
      <protection/>
    </xf>
    <xf numFmtId="193" fontId="41" fillId="34" borderId="11" xfId="61" applyNumberFormat="1" applyFont="1" applyFill="1" applyBorder="1" applyAlignment="1" applyProtection="1">
      <alignment horizontal="right" vertical="center"/>
      <protection/>
    </xf>
    <xf numFmtId="193" fontId="41" fillId="34" borderId="10" xfId="0" applyNumberFormat="1" applyFont="1" applyFill="1" applyBorder="1" applyAlignment="1" applyProtection="1">
      <alignment horizontal="right" vertical="center"/>
      <protection hidden="1"/>
    </xf>
    <xf numFmtId="193" fontId="41" fillId="34" borderId="10" xfId="65" applyNumberFormat="1" applyFont="1" applyFill="1" applyBorder="1" applyAlignment="1" applyProtection="1">
      <alignment horizontal="right" vertical="center"/>
      <protection hidden="1"/>
    </xf>
    <xf numFmtId="193" fontId="41" fillId="34" borderId="10" xfId="0" applyNumberFormat="1" applyFont="1" applyFill="1" applyBorder="1" applyAlignment="1" applyProtection="1">
      <alignment horizontal="right"/>
      <protection hidden="1"/>
    </xf>
    <xf numFmtId="193" fontId="40" fillId="34" borderId="14" xfId="0" applyNumberFormat="1" applyFont="1" applyFill="1" applyBorder="1" applyAlignment="1" applyProtection="1">
      <alignment horizontal="left" vertical="center"/>
      <protection locked="0"/>
    </xf>
    <xf numFmtId="0" fontId="40" fillId="34" borderId="10" xfId="0" applyNumberFormat="1" applyFont="1" applyFill="1" applyBorder="1" applyAlignment="1" applyProtection="1">
      <alignment horizontal="left" vertical="center" wrapText="1"/>
      <protection/>
    </xf>
    <xf numFmtId="49" fontId="40" fillId="34" borderId="0" xfId="0" applyNumberFormat="1" applyFont="1" applyFill="1" applyAlignment="1">
      <alignment horizontal="left" vertical="center" wrapText="1"/>
    </xf>
    <xf numFmtId="0" fontId="40" fillId="34" borderId="11" xfId="0" applyNumberFormat="1" applyFont="1" applyFill="1" applyBorder="1" applyAlignment="1" applyProtection="1">
      <alignment horizontal="left" vertical="center" wrapText="1"/>
      <protection/>
    </xf>
    <xf numFmtId="193" fontId="41" fillId="34" borderId="15" xfId="65" applyNumberFormat="1" applyFont="1" applyFill="1" applyBorder="1" applyAlignment="1" applyProtection="1">
      <alignment horizontal="right" vertical="center"/>
      <protection/>
    </xf>
    <xf numFmtId="193" fontId="41" fillId="34" borderId="16" xfId="0" applyNumberFormat="1" applyFont="1" applyFill="1" applyBorder="1" applyAlignment="1">
      <alignment horizontal="right" vertical="center"/>
    </xf>
    <xf numFmtId="193" fontId="41" fillId="34" borderId="10" xfId="64" applyNumberFormat="1" applyFont="1" applyFill="1" applyBorder="1" applyAlignment="1" applyProtection="1">
      <alignment horizontal="right" vertical="center"/>
      <protection/>
    </xf>
    <xf numFmtId="193" fontId="41" fillId="34" borderId="10" xfId="61" applyNumberFormat="1" applyFont="1" applyFill="1" applyBorder="1" applyAlignment="1">
      <alignment horizontal="right" vertical="center"/>
      <protection/>
    </xf>
    <xf numFmtId="193" fontId="7" fillId="35" borderId="10" xfId="0" applyNumberFormat="1" applyFont="1" applyFill="1" applyBorder="1" applyAlignment="1" applyProtection="1">
      <alignment horizontal="right" vertical="center"/>
      <protection/>
    </xf>
    <xf numFmtId="49" fontId="13" fillId="0" borderId="17" xfId="0" applyNumberFormat="1" applyFont="1" applyFill="1" applyBorder="1" applyAlignment="1">
      <alignment horizontal="center"/>
    </xf>
    <xf numFmtId="49" fontId="12" fillId="0" borderId="0" xfId="0" applyNumberFormat="1" applyFont="1" applyFill="1" applyBorder="1" applyAlignment="1">
      <alignment horizontal="center"/>
    </xf>
    <xf numFmtId="49" fontId="16" fillId="0" borderId="0" xfId="0" applyNumberFormat="1" applyFont="1" applyFill="1" applyAlignment="1">
      <alignment horizontal="center"/>
    </xf>
    <xf numFmtId="0" fontId="6" fillId="0" borderId="18" xfId="0" applyNumberFormat="1" applyFont="1" applyFill="1" applyBorder="1" applyAlignment="1">
      <alignment horizontal="center" vertical="center" wrapText="1"/>
    </xf>
    <xf numFmtId="0" fontId="6" fillId="0" borderId="19" xfId="0" applyNumberFormat="1" applyFont="1" applyFill="1" applyBorder="1" applyAlignment="1">
      <alignment horizontal="center" vertical="center" wrapText="1"/>
    </xf>
    <xf numFmtId="0" fontId="6" fillId="0" borderId="20" xfId="0" applyNumberFormat="1" applyFont="1" applyFill="1" applyBorder="1" applyAlignment="1">
      <alignment horizontal="center" vertical="center" wrapText="1"/>
    </xf>
    <xf numFmtId="0" fontId="6" fillId="0" borderId="21"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distributed" wrapText="1"/>
    </xf>
    <xf numFmtId="0" fontId="3" fillId="0" borderId="16" xfId="0" applyFont="1" applyFill="1" applyBorder="1" applyAlignment="1">
      <alignment horizontal="center" vertical="distributed"/>
    </xf>
    <xf numFmtId="49" fontId="6" fillId="0" borderId="22"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0" fontId="3" fillId="0" borderId="23" xfId="0" applyFont="1" applyFill="1" applyBorder="1" applyAlignment="1">
      <alignment/>
    </xf>
    <xf numFmtId="49" fontId="6" fillId="0" borderId="15" xfId="0" applyNumberFormat="1" applyFont="1" applyFill="1" applyBorder="1" applyAlignment="1">
      <alignment horizontal="center" vertical="center" wrapText="1"/>
    </xf>
    <xf numFmtId="49" fontId="11" fillId="0" borderId="0" xfId="0" applyNumberFormat="1" applyFont="1" applyFill="1" applyAlignment="1">
      <alignment horizontal="left" wrapText="1"/>
    </xf>
    <xf numFmtId="49" fontId="5" fillId="0" borderId="15"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6" fillId="0" borderId="15" xfId="0" applyNumberFormat="1" applyFont="1" applyFill="1" applyBorder="1" applyAlignment="1">
      <alignment horizontal="center"/>
    </xf>
    <xf numFmtId="49" fontId="6" fillId="0" borderId="16" xfId="0" applyNumberFormat="1" applyFont="1" applyFill="1" applyBorder="1" applyAlignment="1">
      <alignment horizontal="center"/>
    </xf>
    <xf numFmtId="49" fontId="13" fillId="0" borderId="0" xfId="0" applyNumberFormat="1" applyFont="1" applyFill="1" applyBorder="1" applyAlignment="1">
      <alignment horizontal="center" wrapText="1"/>
    </xf>
    <xf numFmtId="49" fontId="11" fillId="0" borderId="0" xfId="0" applyNumberFormat="1" applyFont="1" applyFill="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0" fillId="0" borderId="0" xfId="0" applyNumberFormat="1" applyFont="1" applyFill="1" applyBorder="1" applyAlignment="1">
      <alignment horizontal="center" wrapText="1"/>
    </xf>
    <xf numFmtId="49" fontId="2" fillId="0" borderId="0" xfId="0" applyNumberFormat="1" applyFont="1" applyFill="1" applyAlignment="1">
      <alignment horizontal="center" wrapText="1"/>
    </xf>
    <xf numFmtId="49" fontId="0" fillId="33" borderId="0" xfId="0" applyNumberFormat="1" applyFont="1" applyFill="1" applyAlignment="1">
      <alignment horizontal="left"/>
    </xf>
    <xf numFmtId="49" fontId="20" fillId="33" borderId="19" xfId="0" applyNumberFormat="1" applyFont="1" applyFill="1" applyBorder="1" applyAlignment="1">
      <alignment horizontal="center" vertical="center" wrapText="1"/>
    </xf>
    <xf numFmtId="49" fontId="20" fillId="33" borderId="21" xfId="0" applyNumberFormat="1" applyFont="1" applyFill="1" applyBorder="1" applyAlignment="1">
      <alignment horizontal="center" vertical="center" wrapText="1"/>
    </xf>
    <xf numFmtId="49" fontId="20" fillId="33" borderId="24" xfId="0" applyNumberFormat="1" applyFont="1" applyFill="1" applyBorder="1" applyAlignment="1">
      <alignment horizontal="center" vertical="center" wrapText="1"/>
    </xf>
    <xf numFmtId="49" fontId="20" fillId="33" borderId="18" xfId="0" applyNumberFormat="1" applyFont="1" applyFill="1" applyBorder="1" applyAlignment="1" applyProtection="1">
      <alignment horizontal="center" vertical="center" wrapText="1"/>
      <protection/>
    </xf>
    <xf numFmtId="49" fontId="20" fillId="33" borderId="17" xfId="0" applyNumberFormat="1" applyFont="1" applyFill="1" applyBorder="1" applyAlignment="1" applyProtection="1">
      <alignment horizontal="center" vertical="center" wrapText="1"/>
      <protection/>
    </xf>
    <xf numFmtId="49" fontId="20" fillId="33" borderId="19" xfId="0" applyNumberFormat="1" applyFont="1" applyFill="1" applyBorder="1" applyAlignment="1" applyProtection="1">
      <alignment horizontal="center" vertical="center" wrapText="1"/>
      <protection/>
    </xf>
    <xf numFmtId="49" fontId="24" fillId="33" borderId="11" xfId="0" applyNumberFormat="1" applyFont="1" applyFill="1" applyBorder="1" applyAlignment="1">
      <alignment horizontal="center" vertical="center" wrapText="1"/>
    </xf>
    <xf numFmtId="49" fontId="24" fillId="33" borderId="23" xfId="0" applyNumberFormat="1" applyFont="1" applyFill="1" applyBorder="1" applyAlignment="1">
      <alignment horizontal="center" vertical="center" wrapText="1"/>
    </xf>
    <xf numFmtId="49" fontId="24" fillId="33" borderId="13" xfId="0" applyNumberFormat="1" applyFont="1" applyFill="1" applyBorder="1" applyAlignment="1">
      <alignment horizontal="center" vertical="center" wrapText="1"/>
    </xf>
    <xf numFmtId="49" fontId="20" fillId="33" borderId="15" xfId="0" applyNumberFormat="1" applyFont="1" applyFill="1" applyBorder="1" applyAlignment="1" applyProtection="1">
      <alignment horizontal="center" vertical="center" wrapText="1"/>
      <protection/>
    </xf>
    <xf numFmtId="49" fontId="20" fillId="33" borderId="22" xfId="0" applyNumberFormat="1" applyFont="1" applyFill="1" applyBorder="1" applyAlignment="1" applyProtection="1">
      <alignment horizontal="center" vertical="center" wrapText="1"/>
      <protection/>
    </xf>
    <xf numFmtId="49" fontId="20" fillId="33" borderId="16" xfId="0" applyNumberFormat="1" applyFont="1" applyFill="1" applyBorder="1" applyAlignment="1" applyProtection="1">
      <alignment horizontal="center" vertical="center" wrapText="1"/>
      <protection/>
    </xf>
    <xf numFmtId="49" fontId="20" fillId="33" borderId="11" xfId="0" applyNumberFormat="1" applyFont="1" applyFill="1" applyBorder="1" applyAlignment="1">
      <alignment horizontal="center" vertical="center" wrapText="1"/>
    </xf>
    <xf numFmtId="49" fontId="20" fillId="33" borderId="13" xfId="0" applyNumberFormat="1" applyFont="1" applyFill="1" applyBorder="1" applyAlignment="1">
      <alignment horizontal="center" vertical="center" wrapText="1"/>
    </xf>
    <xf numFmtId="49" fontId="10" fillId="33" borderId="15" xfId="0" applyNumberFormat="1" applyFont="1" applyFill="1" applyBorder="1" applyAlignment="1" applyProtection="1">
      <alignment horizontal="center" vertical="center" wrapText="1"/>
      <protection/>
    </xf>
    <xf numFmtId="49" fontId="10" fillId="33" borderId="22" xfId="0" applyNumberFormat="1" applyFont="1" applyFill="1" applyBorder="1" applyAlignment="1">
      <alignment horizontal="center" vertical="center" wrapText="1"/>
    </xf>
    <xf numFmtId="49" fontId="10" fillId="33" borderId="16" xfId="0" applyNumberFormat="1" applyFont="1" applyFill="1" applyBorder="1" applyAlignment="1">
      <alignment horizontal="center" vertical="center" wrapText="1"/>
    </xf>
    <xf numFmtId="0" fontId="6" fillId="33" borderId="18" xfId="0" applyNumberFormat="1" applyFont="1" applyFill="1" applyBorder="1" applyAlignment="1">
      <alignment horizontal="left" vertical="center" wrapText="1"/>
    </xf>
    <xf numFmtId="0" fontId="6" fillId="33" borderId="19" xfId="0" applyNumberFormat="1" applyFont="1" applyFill="1" applyBorder="1" applyAlignment="1">
      <alignment horizontal="left" vertical="center" wrapText="1"/>
    </xf>
    <xf numFmtId="0" fontId="6" fillId="33" borderId="20" xfId="0" applyNumberFormat="1" applyFont="1" applyFill="1" applyBorder="1" applyAlignment="1">
      <alignment horizontal="left" vertical="center" wrapText="1"/>
    </xf>
    <xf numFmtId="0" fontId="6" fillId="33" borderId="21" xfId="0" applyNumberFormat="1" applyFont="1" applyFill="1" applyBorder="1" applyAlignment="1">
      <alignment horizontal="left" vertical="center" wrapText="1"/>
    </xf>
    <xf numFmtId="0" fontId="6" fillId="33" borderId="25" xfId="0" applyNumberFormat="1" applyFont="1" applyFill="1" applyBorder="1" applyAlignment="1">
      <alignment horizontal="left" vertical="center" wrapText="1"/>
    </xf>
    <xf numFmtId="0" fontId="6" fillId="33" borderId="24" xfId="0" applyNumberFormat="1" applyFont="1" applyFill="1" applyBorder="1" applyAlignment="1">
      <alignment horizontal="left" vertical="center" wrapText="1"/>
    </xf>
    <xf numFmtId="49" fontId="32" fillId="33" borderId="11" xfId="0" applyNumberFormat="1" applyFont="1" applyFill="1" applyBorder="1" applyAlignment="1" applyProtection="1">
      <alignment horizontal="center" vertical="center" wrapText="1"/>
      <protection/>
    </xf>
    <xf numFmtId="49" fontId="32" fillId="33" borderId="13" xfId="0" applyNumberFormat="1" applyFont="1" applyFill="1" applyBorder="1" applyAlignment="1">
      <alignment horizontal="center" vertical="center" wrapText="1"/>
    </xf>
    <xf numFmtId="49" fontId="20" fillId="33" borderId="11" xfId="0" applyNumberFormat="1" applyFont="1" applyFill="1" applyBorder="1" applyAlignment="1" applyProtection="1">
      <alignment horizontal="center" vertical="center" wrapText="1"/>
      <protection/>
    </xf>
    <xf numFmtId="49" fontId="20" fillId="33" borderId="23" xfId="0" applyNumberFormat="1" applyFont="1" applyFill="1" applyBorder="1" applyAlignment="1">
      <alignment horizontal="center" vertical="center" wrapText="1"/>
    </xf>
    <xf numFmtId="49" fontId="20" fillId="33" borderId="18" xfId="0" applyNumberFormat="1" applyFont="1" applyFill="1" applyBorder="1" applyAlignment="1">
      <alignment horizontal="center" vertical="center" wrapText="1"/>
    </xf>
    <xf numFmtId="49" fontId="20" fillId="33" borderId="20" xfId="0" applyNumberFormat="1" applyFont="1" applyFill="1" applyBorder="1" applyAlignment="1">
      <alignment horizontal="center" vertical="center" wrapText="1"/>
    </xf>
    <xf numFmtId="49" fontId="20" fillId="33" borderId="25" xfId="0" applyNumberFormat="1" applyFont="1" applyFill="1" applyBorder="1" applyAlignment="1">
      <alignment horizontal="center" vertical="center" wrapText="1"/>
    </xf>
    <xf numFmtId="49" fontId="3" fillId="33" borderId="0" xfId="0" applyNumberFormat="1" applyFont="1" applyFill="1" applyAlignment="1">
      <alignment horizontal="left"/>
    </xf>
    <xf numFmtId="49" fontId="12" fillId="33" borderId="0" xfId="0" applyNumberFormat="1" applyFont="1" applyFill="1" applyAlignment="1">
      <alignment horizontal="center"/>
    </xf>
    <xf numFmtId="49" fontId="12" fillId="33" borderId="0" xfId="0" applyNumberFormat="1" applyFont="1" applyFill="1" applyAlignment="1">
      <alignment horizontal="center" wrapText="1"/>
    </xf>
    <xf numFmtId="1" fontId="5" fillId="33" borderId="15" xfId="0" applyNumberFormat="1" applyFont="1" applyFill="1" applyBorder="1" applyAlignment="1">
      <alignment horizontal="center" vertical="center"/>
    </xf>
    <xf numFmtId="1" fontId="5" fillId="33" borderId="22" xfId="0" applyNumberFormat="1" applyFont="1" applyFill="1" applyBorder="1" applyAlignment="1">
      <alignment horizontal="center" vertical="center"/>
    </xf>
    <xf numFmtId="1" fontId="5" fillId="33" borderId="16" xfId="0" applyNumberFormat="1" applyFont="1" applyFill="1" applyBorder="1" applyAlignment="1">
      <alignment horizontal="center" vertical="center"/>
    </xf>
    <xf numFmtId="49" fontId="0" fillId="33" borderId="0" xfId="0" applyNumberFormat="1" applyFont="1" applyFill="1" applyAlignment="1">
      <alignment horizontal="left"/>
    </xf>
    <xf numFmtId="49" fontId="0" fillId="33" borderId="0" xfId="0" applyNumberFormat="1" applyFill="1" applyAlignment="1">
      <alignment horizontal="left"/>
    </xf>
    <xf numFmtId="49" fontId="3" fillId="33" borderId="0" xfId="0" applyNumberFormat="1" applyFont="1" applyFill="1" applyBorder="1" applyAlignment="1">
      <alignment horizontal="left"/>
    </xf>
    <xf numFmtId="49" fontId="13" fillId="33" borderId="0" xfId="0" applyNumberFormat="1" applyFont="1" applyFill="1" applyAlignment="1">
      <alignment horizontal="center"/>
    </xf>
    <xf numFmtId="49" fontId="36" fillId="35" borderId="15" xfId="0" applyNumberFormat="1" applyFont="1" applyFill="1" applyBorder="1" applyAlignment="1" applyProtection="1">
      <alignment horizontal="left" vertical="center" wrapText="1"/>
      <protection/>
    </xf>
    <xf numFmtId="49" fontId="36" fillId="35" borderId="16" xfId="0" applyNumberFormat="1" applyFont="1" applyFill="1" applyBorder="1" applyAlignment="1" applyProtection="1">
      <alignment horizontal="left" vertical="center" wrapText="1"/>
      <protection/>
    </xf>
    <xf numFmtId="49" fontId="20" fillId="33" borderId="10" xfId="0" applyNumberFormat="1" applyFont="1" applyFill="1" applyBorder="1" applyAlignment="1" applyProtection="1">
      <alignment horizontal="center" vertical="center" wrapText="1"/>
      <protection/>
    </xf>
    <xf numFmtId="49" fontId="20" fillId="33" borderId="13" xfId="0" applyNumberFormat="1" applyFont="1" applyFill="1" applyBorder="1" applyAlignment="1" applyProtection="1">
      <alignment horizontal="center" vertical="center" wrapText="1"/>
      <protection/>
    </xf>
    <xf numFmtId="49" fontId="20" fillId="33" borderId="10" xfId="0" applyNumberFormat="1" applyFont="1" applyFill="1" applyBorder="1" applyAlignment="1">
      <alignment horizontal="center" vertical="center" wrapText="1"/>
    </xf>
    <xf numFmtId="49" fontId="7" fillId="33" borderId="11" xfId="0" applyNumberFormat="1" applyFont="1" applyFill="1" applyBorder="1" applyAlignment="1" applyProtection="1">
      <alignment horizontal="center" vertical="center" wrapText="1"/>
      <protection/>
    </xf>
    <xf numFmtId="49" fontId="7" fillId="33" borderId="23" xfId="0" applyNumberFormat="1" applyFont="1" applyFill="1" applyBorder="1" applyAlignment="1">
      <alignment horizontal="center" vertical="center" wrapText="1"/>
    </xf>
    <xf numFmtId="49" fontId="7" fillId="33" borderId="13" xfId="0" applyNumberFormat="1" applyFont="1" applyFill="1" applyBorder="1" applyAlignment="1">
      <alignment horizontal="center" vertical="center" wrapText="1"/>
    </xf>
    <xf numFmtId="49" fontId="5" fillId="33" borderId="15" xfId="0" applyNumberFormat="1" applyFont="1" applyFill="1" applyBorder="1" applyAlignment="1" applyProtection="1">
      <alignment horizontal="left" vertical="center" wrapText="1"/>
      <protection/>
    </xf>
    <xf numFmtId="49" fontId="5" fillId="33" borderId="16" xfId="0" applyNumberFormat="1" applyFont="1" applyFill="1" applyBorder="1" applyAlignment="1" applyProtection="1">
      <alignment horizontal="left" vertical="center" wrapText="1"/>
      <protection/>
    </xf>
    <xf numFmtId="49" fontId="24" fillId="33" borderId="11" xfId="0" applyNumberFormat="1" applyFont="1" applyFill="1" applyBorder="1" applyAlignment="1" applyProtection="1">
      <alignment horizontal="center" vertical="center" wrapText="1"/>
      <protection/>
    </xf>
    <xf numFmtId="0" fontId="13" fillId="0" borderId="0" xfId="60" applyFont="1" applyBorder="1" applyAlignment="1">
      <alignment horizontal="center" wrapText="1"/>
      <protection/>
    </xf>
    <xf numFmtId="0" fontId="21" fillId="0" borderId="0" xfId="60" applyFont="1" applyAlignment="1">
      <alignment horizontal="center"/>
      <protection/>
    </xf>
    <xf numFmtId="0" fontId="12" fillId="0" borderId="0" xfId="60" applyFont="1" applyBorder="1" applyAlignment="1">
      <alignment horizontal="center" wrapText="1"/>
      <protection/>
    </xf>
    <xf numFmtId="0" fontId="4" fillId="33" borderId="0" xfId="60" applyFont="1" applyFill="1" applyBorder="1" applyAlignment="1">
      <alignment horizontal="center"/>
      <protection/>
    </xf>
    <xf numFmtId="0" fontId="13" fillId="0" borderId="0" xfId="60" applyNumberFormat="1" applyFont="1" applyBorder="1" applyAlignment="1">
      <alignment horizontal="center"/>
      <protection/>
    </xf>
    <xf numFmtId="0" fontId="12" fillId="0" borderId="0" xfId="60" applyNumberFormat="1" applyFont="1" applyBorder="1" applyAlignment="1">
      <alignment horizontal="center"/>
      <protection/>
    </xf>
    <xf numFmtId="0" fontId="21" fillId="33" borderId="0" xfId="60" applyFont="1" applyFill="1" applyBorder="1" applyAlignment="1">
      <alignment horizontal="center"/>
      <protection/>
    </xf>
    <xf numFmtId="49" fontId="4" fillId="33" borderId="18" xfId="0" applyNumberFormat="1" applyFont="1" applyFill="1" applyBorder="1" applyAlignment="1" applyProtection="1">
      <alignment horizontal="center" vertical="center" wrapText="1"/>
      <protection/>
    </xf>
    <xf numFmtId="49" fontId="4" fillId="33" borderId="19" xfId="0" applyNumberFormat="1" applyFont="1" applyFill="1" applyBorder="1" applyAlignment="1">
      <alignment horizontal="center" vertical="center" wrapText="1"/>
    </xf>
    <xf numFmtId="49" fontId="4" fillId="33" borderId="25" xfId="0" applyNumberFormat="1" applyFont="1" applyFill="1" applyBorder="1" applyAlignment="1">
      <alignment horizontal="center" vertical="center" wrapText="1"/>
    </xf>
    <xf numFmtId="49" fontId="4" fillId="33" borderId="24" xfId="0" applyNumberFormat="1" applyFont="1" applyFill="1" applyBorder="1" applyAlignment="1">
      <alignment horizontal="center" vertical="center" wrapText="1"/>
    </xf>
    <xf numFmtId="49" fontId="4" fillId="33" borderId="11" xfId="0" applyNumberFormat="1" applyFont="1" applyFill="1" applyBorder="1" applyAlignment="1" applyProtection="1">
      <alignment horizontal="center" vertical="center" wrapText="1"/>
      <protection/>
    </xf>
    <xf numFmtId="49" fontId="4" fillId="33" borderId="13" xfId="0" applyNumberFormat="1" applyFont="1" applyFill="1" applyBorder="1" applyAlignment="1">
      <alignment horizontal="center" vertical="center" wrapText="1"/>
    </xf>
    <xf numFmtId="0" fontId="3" fillId="33" borderId="0" xfId="0" applyFont="1" applyFill="1" applyBorder="1" applyAlignment="1">
      <alignment horizontal="left" wrapText="1"/>
    </xf>
    <xf numFmtId="49" fontId="4" fillId="33" borderId="11"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9" fontId="4" fillId="33" borderId="21" xfId="0" applyNumberFormat="1" applyFont="1" applyFill="1" applyBorder="1" applyAlignment="1">
      <alignment horizontal="center" vertical="center" wrapText="1"/>
    </xf>
    <xf numFmtId="49" fontId="5" fillId="33" borderId="0" xfId="0" applyNumberFormat="1" applyFont="1" applyFill="1" applyAlignment="1">
      <alignment horizontal="center"/>
    </xf>
    <xf numFmtId="49" fontId="5" fillId="33" borderId="0" xfId="0" applyNumberFormat="1" applyFont="1" applyFill="1" applyAlignment="1">
      <alignment horizontal="center" wrapText="1"/>
    </xf>
    <xf numFmtId="49" fontId="4" fillId="33" borderId="0" xfId="0" applyNumberFormat="1" applyFont="1" applyFill="1" applyAlignment="1">
      <alignment horizontal="center"/>
    </xf>
    <xf numFmtId="49" fontId="4" fillId="33" borderId="18" xfId="0" applyNumberFormat="1" applyFont="1" applyFill="1" applyBorder="1" applyAlignment="1">
      <alignment horizontal="center" vertical="center" wrapText="1"/>
    </xf>
    <xf numFmtId="49" fontId="4" fillId="33" borderId="20" xfId="0" applyNumberFormat="1" applyFont="1" applyFill="1" applyBorder="1" applyAlignment="1">
      <alignment horizontal="center" vertical="center" wrapText="1"/>
    </xf>
    <xf numFmtId="49" fontId="4" fillId="33" borderId="23" xfId="0" applyNumberFormat="1" applyFont="1" applyFill="1" applyBorder="1" applyAlignment="1">
      <alignment horizontal="center" vertical="center" wrapText="1"/>
    </xf>
    <xf numFmtId="49" fontId="4" fillId="33" borderId="15" xfId="0" applyNumberFormat="1" applyFont="1" applyFill="1" applyBorder="1" applyAlignment="1" applyProtection="1">
      <alignment horizontal="center" vertical="center" wrapText="1"/>
      <protection/>
    </xf>
    <xf numFmtId="49" fontId="4" fillId="33" borderId="22" xfId="0" applyNumberFormat="1" applyFont="1" applyFill="1" applyBorder="1" applyAlignment="1" applyProtection="1">
      <alignment horizontal="center" vertical="center" wrapText="1"/>
      <protection/>
    </xf>
    <xf numFmtId="49" fontId="4" fillId="33" borderId="16" xfId="0" applyNumberFormat="1" applyFont="1" applyFill="1" applyBorder="1" applyAlignment="1" applyProtection="1">
      <alignment horizontal="center" vertical="center" wrapText="1"/>
      <protection/>
    </xf>
    <xf numFmtId="0" fontId="21" fillId="33" borderId="0" xfId="60" applyFont="1" applyFill="1" applyAlignment="1">
      <alignment horizontal="center"/>
      <protection/>
    </xf>
    <xf numFmtId="49" fontId="2" fillId="33" borderId="15" xfId="0" applyNumberFormat="1" applyFont="1" applyFill="1" applyBorder="1" applyAlignment="1" applyProtection="1">
      <alignment horizontal="center" vertical="center" wrapText="1"/>
      <protection/>
    </xf>
    <xf numFmtId="49" fontId="2" fillId="33" borderId="16" xfId="0" applyNumberFormat="1" applyFont="1" applyFill="1" applyBorder="1" applyAlignment="1" applyProtection="1">
      <alignment horizontal="center" vertical="center" wrapText="1"/>
      <protection/>
    </xf>
    <xf numFmtId="0" fontId="6" fillId="33" borderId="18" xfId="0" applyNumberFormat="1" applyFont="1" applyFill="1" applyBorder="1" applyAlignment="1">
      <alignment horizontal="center" vertical="center" wrapText="1"/>
    </xf>
    <xf numFmtId="0" fontId="6" fillId="33" borderId="19" xfId="0" applyNumberFormat="1" applyFont="1" applyFill="1" applyBorder="1" applyAlignment="1">
      <alignment horizontal="center" vertical="center" wrapText="1"/>
    </xf>
    <xf numFmtId="0" fontId="6" fillId="33" borderId="20" xfId="0" applyNumberFormat="1" applyFont="1" applyFill="1" applyBorder="1" applyAlignment="1">
      <alignment horizontal="center" vertical="center" wrapText="1"/>
    </xf>
    <xf numFmtId="0" fontId="6" fillId="33" borderId="21" xfId="0" applyNumberFormat="1" applyFont="1" applyFill="1" applyBorder="1" applyAlignment="1">
      <alignment horizontal="center" vertical="center" wrapText="1"/>
    </xf>
    <xf numFmtId="0" fontId="6" fillId="33" borderId="25" xfId="0" applyNumberFormat="1" applyFont="1" applyFill="1" applyBorder="1" applyAlignment="1">
      <alignment horizontal="center" vertical="center" wrapText="1"/>
    </xf>
    <xf numFmtId="0" fontId="6" fillId="33" borderId="24" xfId="0" applyNumberFormat="1" applyFont="1" applyFill="1" applyBorder="1" applyAlignment="1">
      <alignment horizontal="center" vertical="center" wrapText="1"/>
    </xf>
    <xf numFmtId="0" fontId="13" fillId="33" borderId="0" xfId="60" applyNumberFormat="1" applyFont="1" applyFill="1" applyBorder="1" applyAlignment="1">
      <alignment horizontal="center"/>
      <protection/>
    </xf>
    <xf numFmtId="49" fontId="25" fillId="33" borderId="11" xfId="0" applyNumberFormat="1" applyFont="1" applyFill="1" applyBorder="1" applyAlignment="1" applyProtection="1">
      <alignment horizontal="center" vertical="center" wrapText="1"/>
      <protection/>
    </xf>
    <xf numFmtId="49" fontId="25" fillId="33" borderId="13" xfId="0" applyNumberFormat="1" applyFont="1" applyFill="1" applyBorder="1" applyAlignment="1">
      <alignment horizontal="center" vertical="center" wrapText="1"/>
    </xf>
    <xf numFmtId="193" fontId="20" fillId="33" borderId="11" xfId="0" applyNumberFormat="1" applyFont="1" applyFill="1" applyBorder="1" applyAlignment="1" applyProtection="1">
      <alignment horizontal="center" vertical="center" wrapText="1"/>
      <protection/>
    </xf>
    <xf numFmtId="193" fontId="20" fillId="33" borderId="23" xfId="0" applyNumberFormat="1" applyFont="1" applyFill="1" applyBorder="1" applyAlignment="1">
      <alignment horizontal="center" vertical="center" wrapText="1"/>
    </xf>
    <xf numFmtId="193" fontId="20" fillId="33" borderId="13" xfId="0" applyNumberFormat="1" applyFont="1" applyFill="1" applyBorder="1" applyAlignment="1">
      <alignment horizontal="center" vertical="center" wrapText="1"/>
    </xf>
    <xf numFmtId="49" fontId="4" fillId="33" borderId="17" xfId="0" applyNumberFormat="1" applyFont="1" applyFill="1" applyBorder="1" applyAlignment="1" applyProtection="1">
      <alignment horizontal="center" vertical="center" wrapText="1"/>
      <protection/>
    </xf>
    <xf numFmtId="49" fontId="4" fillId="33" borderId="19"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12" fillId="33" borderId="0" xfId="60" applyNumberFormat="1" applyFont="1" applyFill="1" applyBorder="1" applyAlignment="1">
      <alignment horizontal="center"/>
      <protection/>
    </xf>
    <xf numFmtId="49" fontId="5" fillId="33" borderId="15" xfId="0" applyNumberFormat="1" applyFont="1" applyFill="1" applyBorder="1" applyAlignment="1" applyProtection="1">
      <alignment horizontal="center" vertical="center" wrapText="1"/>
      <protection/>
    </xf>
    <xf numFmtId="49" fontId="5" fillId="33" borderId="16" xfId="0" applyNumberFormat="1" applyFont="1" applyFill="1" applyBorder="1" applyAlignment="1" applyProtection="1">
      <alignment horizontal="center" vertical="center" wrapText="1"/>
      <protection/>
    </xf>
    <xf numFmtId="49" fontId="5" fillId="33" borderId="22" xfId="0" applyNumberFormat="1" applyFont="1" applyFill="1" applyBorder="1" applyAlignment="1">
      <alignment horizontal="center" vertical="center" wrapText="1"/>
    </xf>
    <xf numFmtId="49" fontId="5" fillId="33" borderId="16" xfId="0" applyNumberFormat="1" applyFont="1" applyFill="1" applyBorder="1" applyAlignment="1">
      <alignment horizontal="center" vertical="center" wrapText="1"/>
    </xf>
    <xf numFmtId="0" fontId="12" fillId="33" borderId="0" xfId="60" applyFont="1" applyFill="1" applyBorder="1" applyAlignment="1">
      <alignment horizontal="center" wrapText="1"/>
      <protection/>
    </xf>
    <xf numFmtId="0" fontId="13" fillId="33" borderId="0" xfId="60" applyFont="1" applyFill="1" applyBorder="1" applyAlignment="1">
      <alignment horizontal="center"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2" xfId="58"/>
    <cellStyle name="Normal_1. (Goc) THONG KE TT01 Toàn tỉnh Hoa Binh 6 tháng 2013" xfId="59"/>
    <cellStyle name="Normal_Bieu mau TK tu 11 den 19 (ban phat hanh)" xfId="60"/>
    <cellStyle name="Normal_Sheet1" xfId="61"/>
    <cellStyle name="Note" xfId="62"/>
    <cellStyle name="Output" xfId="63"/>
    <cellStyle name="Percent" xfId="64"/>
    <cellStyle name="Percent 2" xfId="65"/>
    <cellStyle name="Title" xfId="66"/>
    <cellStyle name="Total" xfId="67"/>
    <cellStyle name="Warning Text" xfId="68"/>
  </cellStyles>
  <dxfs count="7">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1049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1049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3" name="Text Box 1"/>
        <xdr:cNvSpPr txBox="1">
          <a:spLocks noChangeArrowheads="1"/>
        </xdr:cNvSpPr>
      </xdr:nvSpPr>
      <xdr:spPr>
        <a:xfrm>
          <a:off x="11049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5335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5335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212" t="s">
        <v>14</v>
      </c>
      <c r="B1" s="212"/>
      <c r="C1" s="216" t="s">
        <v>46</v>
      </c>
      <c r="D1" s="216"/>
      <c r="E1" s="216"/>
      <c r="F1" s="213" t="s">
        <v>42</v>
      </c>
      <c r="G1" s="213"/>
      <c r="H1" s="213"/>
    </row>
    <row r="2" spans="1:8" ht="33.75" customHeight="1">
      <c r="A2" s="214" t="s">
        <v>49</v>
      </c>
      <c r="B2" s="214"/>
      <c r="C2" s="216"/>
      <c r="D2" s="216"/>
      <c r="E2" s="216"/>
      <c r="F2" s="215" t="s">
        <v>43</v>
      </c>
      <c r="G2" s="215"/>
      <c r="H2" s="215"/>
    </row>
    <row r="3" spans="1:8" ht="19.5" customHeight="1">
      <c r="A3" s="4" t="s">
        <v>37</v>
      </c>
      <c r="B3" s="4"/>
      <c r="C3" s="22"/>
      <c r="D3" s="22"/>
      <c r="E3" s="22"/>
      <c r="F3" s="215" t="s">
        <v>44</v>
      </c>
      <c r="G3" s="215"/>
      <c r="H3" s="215"/>
    </row>
    <row r="4" spans="1:8" s="5" customFormat="1" ht="19.5" customHeight="1">
      <c r="A4" s="4"/>
      <c r="B4" s="4"/>
      <c r="D4" s="6"/>
      <c r="F4" s="7" t="s">
        <v>45</v>
      </c>
      <c r="G4" s="7"/>
      <c r="H4" s="7"/>
    </row>
    <row r="5" spans="1:8" s="21" customFormat="1" ht="36" customHeight="1">
      <c r="A5" s="194" t="s">
        <v>33</v>
      </c>
      <c r="B5" s="195"/>
      <c r="C5" s="198" t="s">
        <v>40</v>
      </c>
      <c r="D5" s="199"/>
      <c r="E5" s="200" t="s">
        <v>39</v>
      </c>
      <c r="F5" s="200"/>
      <c r="G5" s="200"/>
      <c r="H5" s="201"/>
    </row>
    <row r="6" spans="1:8" s="21" customFormat="1" ht="20.25" customHeight="1">
      <c r="A6" s="196"/>
      <c r="B6" s="197"/>
      <c r="C6" s="202" t="s">
        <v>2</v>
      </c>
      <c r="D6" s="202" t="s">
        <v>47</v>
      </c>
      <c r="E6" s="204" t="s">
        <v>41</v>
      </c>
      <c r="F6" s="201"/>
      <c r="G6" s="204" t="s">
        <v>48</v>
      </c>
      <c r="H6" s="201"/>
    </row>
    <row r="7" spans="1:8" s="21" customFormat="1" ht="52.5" customHeight="1">
      <c r="A7" s="196"/>
      <c r="B7" s="197"/>
      <c r="C7" s="203"/>
      <c r="D7" s="203"/>
      <c r="E7" s="3" t="s">
        <v>2</v>
      </c>
      <c r="F7" s="3" t="s">
        <v>7</v>
      </c>
      <c r="G7" s="3" t="s">
        <v>2</v>
      </c>
      <c r="H7" s="3" t="s">
        <v>7</v>
      </c>
    </row>
    <row r="8" spans="1:8" ht="15" customHeight="1">
      <c r="A8" s="206" t="s">
        <v>4</v>
      </c>
      <c r="B8" s="207"/>
      <c r="C8" s="8">
        <v>1</v>
      </c>
      <c r="D8" s="8" t="s">
        <v>25</v>
      </c>
      <c r="E8" s="8" t="s">
        <v>27</v>
      </c>
      <c r="F8" s="8" t="s">
        <v>34</v>
      </c>
      <c r="G8" s="8" t="s">
        <v>35</v>
      </c>
      <c r="H8" s="8" t="s">
        <v>36</v>
      </c>
    </row>
    <row r="9" spans="1:8" ht="26.25" customHeight="1">
      <c r="A9" s="208" t="s">
        <v>19</v>
      </c>
      <c r="B9" s="209"/>
      <c r="C9" s="8"/>
      <c r="D9" s="8"/>
      <c r="E9" s="8"/>
      <c r="F9" s="8"/>
      <c r="G9" s="8"/>
      <c r="H9" s="8"/>
    </row>
    <row r="10" spans="1:8" ht="24.75" customHeight="1">
      <c r="A10" s="9" t="s">
        <v>0</v>
      </c>
      <c r="B10" s="10" t="s">
        <v>8</v>
      </c>
      <c r="C10" s="2"/>
      <c r="D10" s="11"/>
      <c r="E10" s="11"/>
      <c r="F10" s="11"/>
      <c r="G10" s="11"/>
      <c r="H10" s="11"/>
    </row>
    <row r="11" spans="1:8" ht="24.75" customHeight="1">
      <c r="A11" s="12" t="s">
        <v>1</v>
      </c>
      <c r="B11" s="13" t="s">
        <v>9</v>
      </c>
      <c r="C11" s="2"/>
      <c r="D11" s="11"/>
      <c r="E11" s="11"/>
      <c r="F11" s="11"/>
      <c r="G11" s="11"/>
      <c r="H11" s="11"/>
    </row>
    <row r="12" spans="1:8" ht="24.75" customHeight="1">
      <c r="A12" s="14" t="s">
        <v>24</v>
      </c>
      <c r="B12" s="2" t="s">
        <v>10</v>
      </c>
      <c r="C12" s="2"/>
      <c r="D12" s="11"/>
      <c r="E12" s="11"/>
      <c r="F12" s="11"/>
      <c r="G12" s="11"/>
      <c r="H12" s="11"/>
    </row>
    <row r="13" spans="1:8" ht="24.75" customHeight="1">
      <c r="A13" s="14" t="s">
        <v>25</v>
      </c>
      <c r="B13" s="2" t="s">
        <v>10</v>
      </c>
      <c r="C13" s="2"/>
      <c r="D13" s="11"/>
      <c r="E13" s="11"/>
      <c r="F13" s="11"/>
      <c r="G13" s="11"/>
      <c r="H13" s="11"/>
    </row>
    <row r="14" spans="1:8" ht="24.75" customHeight="1">
      <c r="A14" s="14" t="s">
        <v>27</v>
      </c>
      <c r="B14" s="2" t="s">
        <v>10</v>
      </c>
      <c r="C14" s="2"/>
      <c r="D14" s="11"/>
      <c r="E14" s="11"/>
      <c r="F14" s="11"/>
      <c r="G14" s="11"/>
      <c r="H14" s="11"/>
    </row>
    <row r="15" spans="1:8" ht="24.75" customHeight="1">
      <c r="A15" s="14" t="s">
        <v>11</v>
      </c>
      <c r="B15" s="23" t="s">
        <v>11</v>
      </c>
      <c r="C15" s="15"/>
      <c r="D15" s="16"/>
      <c r="E15" s="16"/>
      <c r="F15" s="16"/>
      <c r="G15" s="16"/>
      <c r="H15" s="16"/>
    </row>
    <row r="16" spans="2:8" ht="16.5" customHeight="1">
      <c r="B16" s="210" t="s">
        <v>32</v>
      </c>
      <c r="C16" s="210"/>
      <c r="D16" s="24"/>
      <c r="E16" s="191" t="s">
        <v>12</v>
      </c>
      <c r="F16" s="191"/>
      <c r="G16" s="191"/>
      <c r="H16" s="191"/>
    </row>
    <row r="17" spans="2:8" ht="15.75" customHeight="1">
      <c r="B17" s="210"/>
      <c r="C17" s="210"/>
      <c r="D17" s="24"/>
      <c r="E17" s="192" t="s">
        <v>21</v>
      </c>
      <c r="F17" s="192"/>
      <c r="G17" s="192"/>
      <c r="H17" s="192"/>
    </row>
    <row r="18" spans="2:8" s="25" customFormat="1" ht="15.75" customHeight="1">
      <c r="B18" s="210"/>
      <c r="C18" s="210"/>
      <c r="D18" s="26"/>
      <c r="E18" s="193" t="s">
        <v>31</v>
      </c>
      <c r="F18" s="193"/>
      <c r="G18" s="193"/>
      <c r="H18" s="193"/>
    </row>
    <row r="20" ht="15.75">
      <c r="B20" s="17"/>
    </row>
    <row r="22" ht="15.75" hidden="1">
      <c r="A22" s="18" t="s">
        <v>22</v>
      </c>
    </row>
    <row r="23" spans="1:3" ht="15.75" hidden="1">
      <c r="A23" s="19"/>
      <c r="B23" s="211" t="s">
        <v>28</v>
      </c>
      <c r="C23" s="211"/>
    </row>
    <row r="24" spans="1:8" ht="15.75" customHeight="1" hidden="1">
      <c r="A24" s="20" t="s">
        <v>13</v>
      </c>
      <c r="B24" s="205" t="s">
        <v>29</v>
      </c>
      <c r="C24" s="205"/>
      <c r="D24" s="20"/>
      <c r="E24" s="20"/>
      <c r="F24" s="20"/>
      <c r="G24" s="20"/>
      <c r="H24" s="20"/>
    </row>
    <row r="25" spans="1:8" ht="15" customHeight="1" hidden="1">
      <c r="A25" s="20"/>
      <c r="B25" s="205" t="s">
        <v>30</v>
      </c>
      <c r="C25" s="205"/>
      <c r="D25" s="205"/>
      <c r="E25" s="20"/>
      <c r="F25" s="20"/>
      <c r="G25" s="20"/>
      <c r="H25" s="20"/>
    </row>
    <row r="26" spans="2:3" ht="15.75">
      <c r="B26" s="21"/>
      <c r="C26" s="21"/>
    </row>
  </sheetData>
  <sheetProtection/>
  <mergeCells count="22">
    <mergeCell ref="A1:B1"/>
    <mergeCell ref="F1:H1"/>
    <mergeCell ref="A2:B2"/>
    <mergeCell ref="F2:H2"/>
    <mergeCell ref="F3:H3"/>
    <mergeCell ref="G6:H6"/>
    <mergeCell ref="C1:E2"/>
    <mergeCell ref="C6:C7"/>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4"/>
  </sheetPr>
  <dimension ref="A1:Z124"/>
  <sheetViews>
    <sheetView tabSelected="1" zoomScalePageLayoutView="0" workbookViewId="0" topLeftCell="A11">
      <selection activeCell="D22" sqref="D1:D16384"/>
    </sheetView>
  </sheetViews>
  <sheetFormatPr defaultColWidth="9.00390625" defaultRowHeight="15.75"/>
  <cols>
    <col min="1" max="1" width="3.50390625" style="90" customWidth="1"/>
    <col min="2" max="2" width="11.00390625" style="129" customWidth="1"/>
    <col min="3" max="3" width="6.75390625" style="36" customWidth="1"/>
    <col min="4" max="4" width="8.625" style="40" customWidth="1"/>
    <col min="5" max="5" width="6.25390625" style="27" customWidth="1"/>
    <col min="6" max="6" width="5.00390625" style="27" customWidth="1"/>
    <col min="7" max="7" width="4.75390625" style="27" customWidth="1"/>
    <col min="8" max="8" width="7.25390625" style="36" customWidth="1"/>
    <col min="9" max="9" width="8.375" style="36" customWidth="1"/>
    <col min="10" max="10" width="6.875" style="27" customWidth="1"/>
    <col min="11" max="11" width="5.875" style="27" customWidth="1"/>
    <col min="12" max="12" width="4.50390625" style="27" customWidth="1"/>
    <col min="13" max="13" width="8.75390625" style="27" customWidth="1"/>
    <col min="14" max="14" width="5.875" style="27" customWidth="1"/>
    <col min="15" max="15" width="7.75390625" style="27" customWidth="1"/>
    <col min="16" max="16" width="5.875" style="27" customWidth="1"/>
    <col min="17" max="17" width="6.25390625" style="27" customWidth="1"/>
    <col min="18" max="18" width="8.00390625" style="27" customWidth="1"/>
    <col min="19" max="19" width="8.50390625" style="27" customWidth="1"/>
    <col min="20" max="20" width="5.75390625" style="30" customWidth="1"/>
    <col min="21" max="21" width="12.875" style="72" customWidth="1"/>
    <col min="22" max="16384" width="9.00390625" style="27" customWidth="1"/>
  </cols>
  <sheetData>
    <row r="1" spans="1:21" ht="20.25" customHeight="1">
      <c r="A1" s="90" t="s">
        <v>16</v>
      </c>
      <c r="C1" s="73"/>
      <c r="E1" s="249" t="s">
        <v>79</v>
      </c>
      <c r="F1" s="249"/>
      <c r="G1" s="249"/>
      <c r="H1" s="249"/>
      <c r="I1" s="249"/>
      <c r="J1" s="249"/>
      <c r="K1" s="249"/>
      <c r="L1" s="249"/>
      <c r="M1" s="249"/>
      <c r="N1" s="249"/>
      <c r="O1" s="249"/>
      <c r="P1" s="249"/>
      <c r="Q1" s="254" t="s">
        <v>170</v>
      </c>
      <c r="R1" s="254"/>
      <c r="S1" s="254"/>
      <c r="T1" s="254"/>
      <c r="U1" s="85"/>
    </row>
    <row r="2" spans="1:21" ht="17.25" customHeight="1">
      <c r="A2" s="217" t="s">
        <v>82</v>
      </c>
      <c r="B2" s="217"/>
      <c r="C2" s="217"/>
      <c r="D2" s="217"/>
      <c r="E2" s="250" t="s">
        <v>20</v>
      </c>
      <c r="F2" s="250"/>
      <c r="G2" s="250"/>
      <c r="H2" s="250"/>
      <c r="I2" s="250"/>
      <c r="J2" s="250"/>
      <c r="K2" s="250"/>
      <c r="L2" s="250"/>
      <c r="M2" s="250"/>
      <c r="N2" s="250"/>
      <c r="O2" s="250"/>
      <c r="P2" s="250"/>
      <c r="Q2" s="248" t="s">
        <v>166</v>
      </c>
      <c r="R2" s="248"/>
      <c r="S2" s="248"/>
      <c r="T2" s="248"/>
      <c r="U2" s="86"/>
    </row>
    <row r="3" spans="1:21" ht="14.25" customHeight="1">
      <c r="A3" s="217" t="s">
        <v>83</v>
      </c>
      <c r="B3" s="217"/>
      <c r="C3" s="217"/>
      <c r="D3" s="217"/>
      <c r="E3" s="257" t="s">
        <v>248</v>
      </c>
      <c r="F3" s="257"/>
      <c r="G3" s="257"/>
      <c r="H3" s="257"/>
      <c r="I3" s="257"/>
      <c r="J3" s="257"/>
      <c r="K3" s="257"/>
      <c r="L3" s="257"/>
      <c r="M3" s="257"/>
      <c r="N3" s="257"/>
      <c r="O3" s="257"/>
      <c r="P3" s="257"/>
      <c r="Q3" s="255" t="s">
        <v>171</v>
      </c>
      <c r="R3" s="255"/>
      <c r="S3" s="255"/>
      <c r="T3" s="255"/>
      <c r="U3" s="87"/>
    </row>
    <row r="4" spans="1:21" ht="14.25" customHeight="1">
      <c r="A4" s="90" t="s">
        <v>66</v>
      </c>
      <c r="C4" s="73"/>
      <c r="D4" s="74"/>
      <c r="E4" s="43"/>
      <c r="F4" s="43"/>
      <c r="G4" s="43"/>
      <c r="H4" s="73"/>
      <c r="I4" s="73"/>
      <c r="J4" s="43"/>
      <c r="K4" s="43"/>
      <c r="L4" s="43"/>
      <c r="M4" s="43"/>
      <c r="N4" s="43"/>
      <c r="O4" s="75"/>
      <c r="P4" s="75"/>
      <c r="Q4" s="248" t="s">
        <v>168</v>
      </c>
      <c r="R4" s="248"/>
      <c r="S4" s="248"/>
      <c r="T4" s="248"/>
      <c r="U4" s="86"/>
    </row>
    <row r="5" spans="2:21" ht="15" customHeight="1">
      <c r="B5" s="130"/>
      <c r="C5" s="76"/>
      <c r="Q5" s="77"/>
      <c r="R5" s="256" t="s">
        <v>6</v>
      </c>
      <c r="S5" s="256"/>
      <c r="T5" s="256"/>
      <c r="U5" s="85"/>
    </row>
    <row r="6" spans="1:20" ht="22.5" customHeight="1">
      <c r="A6" s="235" t="s">
        <v>33</v>
      </c>
      <c r="B6" s="236"/>
      <c r="C6" s="232" t="s">
        <v>67</v>
      </c>
      <c r="D6" s="233"/>
      <c r="E6" s="234"/>
      <c r="F6" s="245" t="s">
        <v>51</v>
      </c>
      <c r="G6" s="230" t="s">
        <v>68</v>
      </c>
      <c r="H6" s="251" t="s">
        <v>52</v>
      </c>
      <c r="I6" s="252"/>
      <c r="J6" s="252"/>
      <c r="K6" s="252"/>
      <c r="L6" s="252"/>
      <c r="M6" s="252"/>
      <c r="N6" s="252"/>
      <c r="O6" s="252"/>
      <c r="P6" s="252"/>
      <c r="Q6" s="252"/>
      <c r="R6" s="253"/>
      <c r="S6" s="243" t="s">
        <v>69</v>
      </c>
      <c r="T6" s="263" t="s">
        <v>80</v>
      </c>
    </row>
    <row r="7" spans="1:26" s="29" customFormat="1" ht="16.5" customHeight="1">
      <c r="A7" s="237"/>
      <c r="B7" s="238"/>
      <c r="C7" s="268" t="s">
        <v>23</v>
      </c>
      <c r="D7" s="221" t="s">
        <v>5</v>
      </c>
      <c r="E7" s="218"/>
      <c r="F7" s="246"/>
      <c r="G7" s="244"/>
      <c r="H7" s="224" t="s">
        <v>18</v>
      </c>
      <c r="I7" s="221" t="s">
        <v>53</v>
      </c>
      <c r="J7" s="222"/>
      <c r="K7" s="222"/>
      <c r="L7" s="222"/>
      <c r="M7" s="222"/>
      <c r="N7" s="222"/>
      <c r="O7" s="222"/>
      <c r="P7" s="222"/>
      <c r="Q7" s="223"/>
      <c r="R7" s="218" t="s">
        <v>71</v>
      </c>
      <c r="S7" s="244"/>
      <c r="T7" s="264"/>
      <c r="U7" s="87"/>
      <c r="V7" s="28"/>
      <c r="W7" s="28"/>
      <c r="X7" s="28"/>
      <c r="Y7" s="28"/>
      <c r="Z7" s="28"/>
    </row>
    <row r="8" spans="1:20" ht="15.75" customHeight="1">
      <c r="A8" s="237"/>
      <c r="B8" s="238"/>
      <c r="C8" s="225"/>
      <c r="D8" s="247"/>
      <c r="E8" s="220"/>
      <c r="F8" s="246"/>
      <c r="G8" s="244"/>
      <c r="H8" s="225"/>
      <c r="I8" s="224" t="s">
        <v>18</v>
      </c>
      <c r="J8" s="227" t="s">
        <v>5</v>
      </c>
      <c r="K8" s="228"/>
      <c r="L8" s="228"/>
      <c r="M8" s="228"/>
      <c r="N8" s="228"/>
      <c r="O8" s="228"/>
      <c r="P8" s="228"/>
      <c r="Q8" s="229"/>
      <c r="R8" s="219"/>
      <c r="S8" s="244"/>
      <c r="T8" s="264"/>
    </row>
    <row r="9" spans="1:20" ht="15.75" customHeight="1">
      <c r="A9" s="237"/>
      <c r="B9" s="238"/>
      <c r="C9" s="225"/>
      <c r="D9" s="241" t="s">
        <v>72</v>
      </c>
      <c r="E9" s="243" t="s">
        <v>73</v>
      </c>
      <c r="F9" s="246"/>
      <c r="G9" s="244"/>
      <c r="H9" s="225"/>
      <c r="I9" s="225"/>
      <c r="J9" s="229" t="s">
        <v>74</v>
      </c>
      <c r="K9" s="260" t="s">
        <v>75</v>
      </c>
      <c r="L9" s="243" t="s">
        <v>65</v>
      </c>
      <c r="M9" s="262" t="s">
        <v>55</v>
      </c>
      <c r="N9" s="230" t="s">
        <v>76</v>
      </c>
      <c r="O9" s="230" t="s">
        <v>57</v>
      </c>
      <c r="P9" s="230" t="s">
        <v>77</v>
      </c>
      <c r="Q9" s="230" t="s">
        <v>78</v>
      </c>
      <c r="R9" s="219"/>
      <c r="S9" s="244"/>
      <c r="T9" s="264"/>
    </row>
    <row r="10" spans="1:20" ht="67.5" customHeight="1">
      <c r="A10" s="239"/>
      <c r="B10" s="240"/>
      <c r="C10" s="226"/>
      <c r="D10" s="242"/>
      <c r="E10" s="231"/>
      <c r="F10" s="247"/>
      <c r="G10" s="231"/>
      <c r="H10" s="226"/>
      <c r="I10" s="226"/>
      <c r="J10" s="229"/>
      <c r="K10" s="260"/>
      <c r="L10" s="261"/>
      <c r="M10" s="262"/>
      <c r="N10" s="231"/>
      <c r="O10" s="231" t="s">
        <v>57</v>
      </c>
      <c r="P10" s="231" t="s">
        <v>77</v>
      </c>
      <c r="Q10" s="231" t="s">
        <v>78</v>
      </c>
      <c r="R10" s="220"/>
      <c r="S10" s="231"/>
      <c r="T10" s="265"/>
    </row>
    <row r="11" spans="1:20" ht="11.25" customHeight="1">
      <c r="A11" s="266" t="s">
        <v>4</v>
      </c>
      <c r="B11" s="267"/>
      <c r="C11" s="78">
        <v>1</v>
      </c>
      <c r="D11" s="78">
        <v>2</v>
      </c>
      <c r="E11" s="79">
        <v>3</v>
      </c>
      <c r="F11" s="79">
        <v>4</v>
      </c>
      <c r="G11" s="79">
        <v>5</v>
      </c>
      <c r="H11" s="78">
        <v>6</v>
      </c>
      <c r="I11" s="78">
        <v>7</v>
      </c>
      <c r="J11" s="79">
        <v>8</v>
      </c>
      <c r="K11" s="79">
        <v>9</v>
      </c>
      <c r="L11" s="79">
        <v>10</v>
      </c>
      <c r="M11" s="79">
        <v>11</v>
      </c>
      <c r="N11" s="79">
        <v>12</v>
      </c>
      <c r="O11" s="79">
        <v>13</v>
      </c>
      <c r="P11" s="79">
        <v>14</v>
      </c>
      <c r="Q11" s="79">
        <v>15</v>
      </c>
      <c r="R11" s="79">
        <v>16</v>
      </c>
      <c r="S11" s="79">
        <v>17</v>
      </c>
      <c r="T11" s="79">
        <v>18</v>
      </c>
    </row>
    <row r="12" spans="1:22" s="136" customFormat="1" ht="15.75" customHeight="1">
      <c r="A12" s="258" t="s">
        <v>17</v>
      </c>
      <c r="B12" s="259"/>
      <c r="C12" s="141">
        <f>C13+C31</f>
        <v>3536718104</v>
      </c>
      <c r="D12" s="141">
        <f>D13+D31</f>
        <v>3408394366</v>
      </c>
      <c r="E12" s="141">
        <f aca="true" t="shared" si="0" ref="E12:S12">E13+E31</f>
        <v>128323738</v>
      </c>
      <c r="F12" s="141">
        <f t="shared" si="0"/>
        <v>700492</v>
      </c>
      <c r="G12" s="141">
        <f t="shared" si="0"/>
        <v>0</v>
      </c>
      <c r="H12" s="141">
        <f t="shared" si="0"/>
        <v>3536017612</v>
      </c>
      <c r="I12" s="141">
        <f t="shared" si="0"/>
        <v>2095756160</v>
      </c>
      <c r="J12" s="141">
        <f t="shared" si="0"/>
        <v>20148143</v>
      </c>
      <c r="K12" s="141">
        <f t="shared" si="0"/>
        <v>3441357</v>
      </c>
      <c r="L12" s="141">
        <f t="shared" si="0"/>
        <v>4300</v>
      </c>
      <c r="M12" s="141">
        <f t="shared" si="0"/>
        <v>2021215016</v>
      </c>
      <c r="N12" s="141">
        <f t="shared" si="0"/>
        <v>8462475</v>
      </c>
      <c r="O12" s="141">
        <f t="shared" si="0"/>
        <v>36463752</v>
      </c>
      <c r="P12" s="141">
        <f t="shared" si="0"/>
        <v>0</v>
      </c>
      <c r="Q12" s="141">
        <f t="shared" si="0"/>
        <v>6021117</v>
      </c>
      <c r="R12" s="141">
        <f t="shared" si="0"/>
        <v>1440261452</v>
      </c>
      <c r="S12" s="141">
        <f t="shared" si="0"/>
        <v>3512423812</v>
      </c>
      <c r="T12" s="142">
        <f>(J12+K12+L12)/I12*100</f>
        <v>1.1257893666408214</v>
      </c>
      <c r="U12" s="135">
        <f aca="true" t="shared" si="1" ref="U12:U30">C12-F12-H12</f>
        <v>0</v>
      </c>
      <c r="V12" s="138">
        <f>D12-3391635352</f>
        <v>16759014</v>
      </c>
    </row>
    <row r="13" spans="1:21" s="137" customFormat="1" ht="15.75" customHeight="1">
      <c r="A13" s="143" t="s">
        <v>0</v>
      </c>
      <c r="B13" s="144" t="s">
        <v>50</v>
      </c>
      <c r="C13" s="141">
        <f>SUM(C14:C30)</f>
        <v>985641119</v>
      </c>
      <c r="D13" s="141">
        <f>SUM(D14:D30)</f>
        <v>979878620</v>
      </c>
      <c r="E13" s="141">
        <f aca="true" t="shared" si="2" ref="E13:S13">SUM(E14:E30)</f>
        <v>5762499</v>
      </c>
      <c r="F13" s="141">
        <f t="shared" si="2"/>
        <v>0</v>
      </c>
      <c r="G13" s="141">
        <f t="shared" si="2"/>
        <v>0</v>
      </c>
      <c r="H13" s="141">
        <f t="shared" si="2"/>
        <v>985641119</v>
      </c>
      <c r="I13" s="141">
        <f t="shared" si="2"/>
        <v>713245682</v>
      </c>
      <c r="J13" s="141">
        <f t="shared" si="2"/>
        <v>6112892</v>
      </c>
      <c r="K13" s="141">
        <f t="shared" si="2"/>
        <v>0</v>
      </c>
      <c r="L13" s="141">
        <f t="shared" si="2"/>
        <v>0</v>
      </c>
      <c r="M13" s="141">
        <f t="shared" si="2"/>
        <v>684786419</v>
      </c>
      <c r="N13" s="141">
        <f t="shared" si="2"/>
        <v>0</v>
      </c>
      <c r="O13" s="141">
        <f t="shared" si="2"/>
        <v>22346371</v>
      </c>
      <c r="P13" s="141">
        <f t="shared" si="2"/>
        <v>0</v>
      </c>
      <c r="Q13" s="141">
        <f t="shared" si="2"/>
        <v>0</v>
      </c>
      <c r="R13" s="141">
        <f t="shared" si="2"/>
        <v>272395437</v>
      </c>
      <c r="S13" s="141">
        <f t="shared" si="2"/>
        <v>979528227</v>
      </c>
      <c r="T13" s="142">
        <f aca="true" t="shared" si="3" ref="T13:T76">(J13+K13+L13)/I13*100</f>
        <v>0.857052787597528</v>
      </c>
      <c r="U13" s="135">
        <f t="shared" si="1"/>
        <v>0</v>
      </c>
    </row>
    <row r="14" spans="1:21" s="128" customFormat="1" ht="15.75" customHeight="1">
      <c r="A14" s="145" t="s">
        <v>189</v>
      </c>
      <c r="B14" s="145" t="s">
        <v>86</v>
      </c>
      <c r="C14" s="146">
        <f>D14+E14</f>
        <v>5804032</v>
      </c>
      <c r="D14" s="147">
        <v>5804032</v>
      </c>
      <c r="E14" s="146"/>
      <c r="F14" s="146"/>
      <c r="G14" s="146"/>
      <c r="H14" s="146">
        <f>I14+R14</f>
        <v>5804032</v>
      </c>
      <c r="I14" s="146">
        <f>SUM(J14:Q14)</f>
        <v>5804032</v>
      </c>
      <c r="J14" s="146">
        <v>3000</v>
      </c>
      <c r="K14" s="146"/>
      <c r="L14" s="146"/>
      <c r="M14" s="146">
        <f>5804032-3000</f>
        <v>5801032</v>
      </c>
      <c r="N14" s="146"/>
      <c r="O14" s="146"/>
      <c r="P14" s="146"/>
      <c r="Q14" s="146"/>
      <c r="R14" s="146"/>
      <c r="S14" s="146">
        <f aca="true" t="shared" si="4" ref="S14:S77">SUM(M14:R14)</f>
        <v>5801032</v>
      </c>
      <c r="T14" s="148">
        <f t="shared" si="3"/>
        <v>0.051688205716302046</v>
      </c>
      <c r="U14" s="127">
        <f t="shared" si="1"/>
        <v>0</v>
      </c>
    </row>
    <row r="15" spans="1:21" s="128" customFormat="1" ht="15.75" customHeight="1">
      <c r="A15" s="145" t="s">
        <v>26</v>
      </c>
      <c r="B15" s="145" t="s">
        <v>84</v>
      </c>
      <c r="C15" s="146">
        <f aca="true" t="shared" si="5" ref="C15:C30">D15+E15</f>
        <v>5150</v>
      </c>
      <c r="D15" s="147">
        <v>5150</v>
      </c>
      <c r="E15" s="146"/>
      <c r="F15" s="146"/>
      <c r="G15" s="146"/>
      <c r="H15" s="146">
        <f aca="true" t="shared" si="6" ref="H15:H30">I15+R15</f>
        <v>5150</v>
      </c>
      <c r="I15" s="146">
        <f aca="true" t="shared" si="7" ref="I15:I30">SUM(J15:Q15)</f>
        <v>5150</v>
      </c>
      <c r="J15" s="146"/>
      <c r="K15" s="146"/>
      <c r="L15" s="146"/>
      <c r="M15" s="146">
        <v>5150</v>
      </c>
      <c r="N15" s="146"/>
      <c r="O15" s="146"/>
      <c r="P15" s="146"/>
      <c r="Q15" s="146"/>
      <c r="R15" s="146"/>
      <c r="S15" s="146">
        <f t="shared" si="4"/>
        <v>5150</v>
      </c>
      <c r="T15" s="148">
        <f t="shared" si="3"/>
        <v>0</v>
      </c>
      <c r="U15" s="127">
        <f t="shared" si="1"/>
        <v>0</v>
      </c>
    </row>
    <row r="16" spans="1:21" s="128" customFormat="1" ht="15.75" customHeight="1">
      <c r="A16" s="145" t="s">
        <v>54</v>
      </c>
      <c r="B16" s="145" t="s">
        <v>85</v>
      </c>
      <c r="C16" s="146">
        <f>D16+E16</f>
        <v>100</v>
      </c>
      <c r="D16" s="147">
        <v>100</v>
      </c>
      <c r="E16" s="146"/>
      <c r="F16" s="146"/>
      <c r="G16" s="146"/>
      <c r="H16" s="146">
        <f t="shared" si="6"/>
        <v>100</v>
      </c>
      <c r="I16" s="146">
        <f t="shared" si="7"/>
        <v>100</v>
      </c>
      <c r="J16" s="146"/>
      <c r="K16" s="146"/>
      <c r="L16" s="146"/>
      <c r="M16" s="146">
        <v>100</v>
      </c>
      <c r="N16" s="146"/>
      <c r="O16" s="146"/>
      <c r="P16" s="146"/>
      <c r="Q16" s="146"/>
      <c r="R16" s="146"/>
      <c r="S16" s="146">
        <f t="shared" si="4"/>
        <v>100</v>
      </c>
      <c r="T16" s="148">
        <f t="shared" si="3"/>
        <v>0</v>
      </c>
      <c r="U16" s="127">
        <f t="shared" si="1"/>
        <v>0</v>
      </c>
    </row>
    <row r="17" spans="1:21" s="128" customFormat="1" ht="15.75" customHeight="1">
      <c r="A17" s="145" t="s">
        <v>56</v>
      </c>
      <c r="B17" s="145" t="s">
        <v>243</v>
      </c>
      <c r="C17" s="146">
        <f t="shared" si="5"/>
        <v>290009</v>
      </c>
      <c r="D17" s="147">
        <v>290009</v>
      </c>
      <c r="E17" s="146"/>
      <c r="F17" s="146"/>
      <c r="G17" s="146"/>
      <c r="H17" s="146">
        <f t="shared" si="6"/>
        <v>290009</v>
      </c>
      <c r="I17" s="146">
        <f t="shared" si="7"/>
        <v>290009</v>
      </c>
      <c r="J17" s="146"/>
      <c r="K17" s="146"/>
      <c r="L17" s="146"/>
      <c r="M17" s="146">
        <v>290009</v>
      </c>
      <c r="N17" s="146"/>
      <c r="O17" s="146"/>
      <c r="P17" s="146"/>
      <c r="Q17" s="146"/>
      <c r="R17" s="146"/>
      <c r="S17" s="146">
        <f t="shared" si="4"/>
        <v>290009</v>
      </c>
      <c r="T17" s="148">
        <f t="shared" si="3"/>
        <v>0</v>
      </c>
      <c r="U17" s="127">
        <f t="shared" si="1"/>
        <v>0</v>
      </c>
    </row>
    <row r="18" spans="1:21" s="128" customFormat="1" ht="15.75" customHeight="1">
      <c r="A18" s="145" t="s">
        <v>190</v>
      </c>
      <c r="B18" s="145" t="s">
        <v>87</v>
      </c>
      <c r="C18" s="146">
        <f t="shared" si="5"/>
        <v>3713115</v>
      </c>
      <c r="D18" s="147">
        <v>3713115</v>
      </c>
      <c r="E18" s="146"/>
      <c r="F18" s="146"/>
      <c r="G18" s="146"/>
      <c r="H18" s="146">
        <f t="shared" si="6"/>
        <v>3713115</v>
      </c>
      <c r="I18" s="146">
        <f t="shared" si="7"/>
        <v>3685593</v>
      </c>
      <c r="J18" s="146"/>
      <c r="K18" s="146"/>
      <c r="L18" s="149"/>
      <c r="M18" s="149">
        <v>3685593</v>
      </c>
      <c r="N18" s="148"/>
      <c r="O18" s="148"/>
      <c r="P18" s="148"/>
      <c r="Q18" s="148"/>
      <c r="R18" s="148">
        <v>27522</v>
      </c>
      <c r="S18" s="146">
        <f t="shared" si="4"/>
        <v>3713115</v>
      </c>
      <c r="T18" s="148">
        <f t="shared" si="3"/>
        <v>0</v>
      </c>
      <c r="U18" s="127">
        <f t="shared" si="1"/>
        <v>0</v>
      </c>
    </row>
    <row r="19" spans="1:21" s="128" customFormat="1" ht="15.75" customHeight="1">
      <c r="A19" s="145" t="s">
        <v>58</v>
      </c>
      <c r="B19" s="145" t="s">
        <v>88</v>
      </c>
      <c r="C19" s="146">
        <f t="shared" si="5"/>
        <v>42638111</v>
      </c>
      <c r="D19" s="147">
        <v>42638111</v>
      </c>
      <c r="E19" s="148"/>
      <c r="F19" s="146"/>
      <c r="G19" s="148"/>
      <c r="H19" s="146">
        <f t="shared" si="6"/>
        <v>42638111</v>
      </c>
      <c r="I19" s="146">
        <f t="shared" si="7"/>
        <v>12583614</v>
      </c>
      <c r="J19" s="148"/>
      <c r="K19" s="148"/>
      <c r="L19" s="148"/>
      <c r="M19" s="148">
        <v>12583614</v>
      </c>
      <c r="N19" s="149"/>
      <c r="O19" s="148"/>
      <c r="P19" s="148"/>
      <c r="Q19" s="148"/>
      <c r="R19" s="148">
        <v>30054497</v>
      </c>
      <c r="S19" s="146">
        <f t="shared" si="4"/>
        <v>42638111</v>
      </c>
      <c r="T19" s="148">
        <f t="shared" si="3"/>
        <v>0</v>
      </c>
      <c r="U19" s="127">
        <f t="shared" si="1"/>
        <v>0</v>
      </c>
    </row>
    <row r="20" spans="1:21" s="128" customFormat="1" ht="15.75" customHeight="1">
      <c r="A20" s="145" t="s">
        <v>59</v>
      </c>
      <c r="B20" s="145" t="s">
        <v>89</v>
      </c>
      <c r="C20" s="146">
        <f t="shared" si="5"/>
        <v>24794073</v>
      </c>
      <c r="D20" s="147">
        <v>24794073</v>
      </c>
      <c r="E20" s="148"/>
      <c r="F20" s="146"/>
      <c r="G20" s="148"/>
      <c r="H20" s="146">
        <f t="shared" si="6"/>
        <v>24794073</v>
      </c>
      <c r="I20" s="146">
        <f t="shared" si="7"/>
        <v>24664467</v>
      </c>
      <c r="J20" s="148"/>
      <c r="K20" s="148"/>
      <c r="L20" s="148"/>
      <c r="M20" s="148">
        <v>24664467</v>
      </c>
      <c r="N20" s="149"/>
      <c r="O20" s="148"/>
      <c r="P20" s="148"/>
      <c r="Q20" s="148"/>
      <c r="R20" s="148">
        <v>129606</v>
      </c>
      <c r="S20" s="146">
        <f t="shared" si="4"/>
        <v>24794073</v>
      </c>
      <c r="T20" s="148">
        <f t="shared" si="3"/>
        <v>0</v>
      </c>
      <c r="U20" s="127">
        <f t="shared" si="1"/>
        <v>0</v>
      </c>
    </row>
    <row r="21" spans="1:21" s="128" customFormat="1" ht="15.75" customHeight="1">
      <c r="A21" s="145" t="s">
        <v>64</v>
      </c>
      <c r="B21" s="145" t="s">
        <v>90</v>
      </c>
      <c r="C21" s="146">
        <f t="shared" si="5"/>
        <v>230000</v>
      </c>
      <c r="D21" s="147">
        <v>147000</v>
      </c>
      <c r="E21" s="148">
        <v>83000</v>
      </c>
      <c r="F21" s="146"/>
      <c r="G21" s="148"/>
      <c r="H21" s="146">
        <f t="shared" si="6"/>
        <v>230000</v>
      </c>
      <c r="I21" s="146">
        <f t="shared" si="7"/>
        <v>230000</v>
      </c>
      <c r="J21" s="148"/>
      <c r="K21" s="148"/>
      <c r="L21" s="148"/>
      <c r="M21" s="148">
        <v>230000</v>
      </c>
      <c r="N21" s="149"/>
      <c r="O21" s="148"/>
      <c r="P21" s="148"/>
      <c r="Q21" s="148"/>
      <c r="R21" s="148"/>
      <c r="S21" s="146">
        <f t="shared" si="4"/>
        <v>230000</v>
      </c>
      <c r="T21" s="148">
        <f t="shared" si="3"/>
        <v>0</v>
      </c>
      <c r="U21" s="127">
        <f t="shared" si="1"/>
        <v>0</v>
      </c>
    </row>
    <row r="22" spans="1:21" s="128" customFormat="1" ht="15.75" customHeight="1">
      <c r="A22" s="145" t="s">
        <v>91</v>
      </c>
      <c r="B22" s="145" t="s">
        <v>93</v>
      </c>
      <c r="C22" s="146">
        <f t="shared" si="5"/>
        <v>118343215</v>
      </c>
      <c r="D22" s="147">
        <v>117342215</v>
      </c>
      <c r="E22" s="148">
        <v>1001000</v>
      </c>
      <c r="F22" s="146"/>
      <c r="G22" s="148"/>
      <c r="H22" s="146">
        <f t="shared" si="6"/>
        <v>118343215</v>
      </c>
      <c r="I22" s="146">
        <f t="shared" si="7"/>
        <v>118343215</v>
      </c>
      <c r="J22" s="148">
        <v>6015000</v>
      </c>
      <c r="K22" s="148"/>
      <c r="L22" s="148"/>
      <c r="M22" s="148">
        <v>112328215</v>
      </c>
      <c r="N22" s="149"/>
      <c r="O22" s="148"/>
      <c r="P22" s="148"/>
      <c r="Q22" s="148"/>
      <c r="R22" s="148"/>
      <c r="S22" s="146">
        <f t="shared" si="4"/>
        <v>112328215</v>
      </c>
      <c r="T22" s="148">
        <f t="shared" si="3"/>
        <v>5.082674152464086</v>
      </c>
      <c r="U22" s="127">
        <f t="shared" si="1"/>
        <v>0</v>
      </c>
    </row>
    <row r="23" spans="1:21" s="128" customFormat="1" ht="15.75" customHeight="1">
      <c r="A23" s="145" t="s">
        <v>92</v>
      </c>
      <c r="B23" s="145" t="s">
        <v>95</v>
      </c>
      <c r="C23" s="146">
        <f t="shared" si="5"/>
        <v>44163310</v>
      </c>
      <c r="D23" s="147">
        <v>44163310</v>
      </c>
      <c r="E23" s="148"/>
      <c r="F23" s="146"/>
      <c r="G23" s="148"/>
      <c r="H23" s="146">
        <f t="shared" si="6"/>
        <v>44163310</v>
      </c>
      <c r="I23" s="146">
        <f t="shared" si="7"/>
        <v>44163310</v>
      </c>
      <c r="J23" s="148"/>
      <c r="K23" s="148"/>
      <c r="L23" s="148"/>
      <c r="M23" s="148">
        <v>44163310</v>
      </c>
      <c r="N23" s="149"/>
      <c r="O23" s="148"/>
      <c r="P23" s="148"/>
      <c r="Q23" s="148"/>
      <c r="R23" s="148"/>
      <c r="S23" s="146">
        <f t="shared" si="4"/>
        <v>44163310</v>
      </c>
      <c r="T23" s="148">
        <f t="shared" si="3"/>
        <v>0</v>
      </c>
      <c r="U23" s="127">
        <f t="shared" si="1"/>
        <v>0</v>
      </c>
    </row>
    <row r="24" spans="1:21" s="128" customFormat="1" ht="15.75" customHeight="1">
      <c r="A24" s="145" t="s">
        <v>94</v>
      </c>
      <c r="B24" s="145" t="s">
        <v>244</v>
      </c>
      <c r="C24" s="146">
        <f t="shared" si="5"/>
        <v>17088954</v>
      </c>
      <c r="D24" s="147">
        <v>17088954</v>
      </c>
      <c r="E24" s="148"/>
      <c r="F24" s="146"/>
      <c r="G24" s="148"/>
      <c r="H24" s="146">
        <f t="shared" si="6"/>
        <v>17088954</v>
      </c>
      <c r="I24" s="146">
        <f t="shared" si="7"/>
        <v>17088954</v>
      </c>
      <c r="J24" s="148"/>
      <c r="K24" s="148"/>
      <c r="L24" s="148"/>
      <c r="M24" s="148">
        <v>17088954</v>
      </c>
      <c r="N24" s="149"/>
      <c r="O24" s="148"/>
      <c r="P24" s="148"/>
      <c r="Q24" s="148"/>
      <c r="R24" s="148"/>
      <c r="S24" s="146">
        <f t="shared" si="4"/>
        <v>17088954</v>
      </c>
      <c r="T24" s="148">
        <f t="shared" si="3"/>
        <v>0</v>
      </c>
      <c r="U24" s="127">
        <f t="shared" si="1"/>
        <v>0</v>
      </c>
    </row>
    <row r="25" spans="1:21" s="128" customFormat="1" ht="15.75" customHeight="1">
      <c r="A25" s="145" t="s">
        <v>96</v>
      </c>
      <c r="B25" s="145" t="s">
        <v>245</v>
      </c>
      <c r="C25" s="146">
        <f t="shared" si="5"/>
        <v>297962462</v>
      </c>
      <c r="D25" s="148">
        <v>294361538</v>
      </c>
      <c r="E25" s="148">
        <v>3600924</v>
      </c>
      <c r="F25" s="146">
        <v>0</v>
      </c>
      <c r="G25" s="148"/>
      <c r="H25" s="146">
        <f t="shared" si="6"/>
        <v>297962462</v>
      </c>
      <c r="I25" s="146">
        <f t="shared" si="7"/>
        <v>61199196</v>
      </c>
      <c r="J25" s="148">
        <v>7200</v>
      </c>
      <c r="K25" s="148"/>
      <c r="L25" s="148"/>
      <c r="M25" s="148">
        <v>61191996</v>
      </c>
      <c r="N25" s="149"/>
      <c r="O25" s="148"/>
      <c r="P25" s="148"/>
      <c r="Q25" s="148"/>
      <c r="R25" s="148">
        <v>236763266</v>
      </c>
      <c r="S25" s="146">
        <f t="shared" si="4"/>
        <v>297955262</v>
      </c>
      <c r="T25" s="148">
        <f t="shared" si="3"/>
        <v>0.01176486044032343</v>
      </c>
      <c r="U25" s="127">
        <f t="shared" si="1"/>
        <v>0</v>
      </c>
    </row>
    <row r="26" spans="1:21" s="128" customFormat="1" ht="15.75" customHeight="1">
      <c r="A26" s="145" t="s">
        <v>188</v>
      </c>
      <c r="B26" s="145" t="s">
        <v>98</v>
      </c>
      <c r="C26" s="146">
        <f t="shared" si="5"/>
        <v>421483676</v>
      </c>
      <c r="D26" s="147">
        <v>421345804</v>
      </c>
      <c r="E26" s="148">
        <v>137872</v>
      </c>
      <c r="F26" s="148"/>
      <c r="G26" s="148"/>
      <c r="H26" s="146">
        <f t="shared" si="6"/>
        <v>421483676</v>
      </c>
      <c r="I26" s="146">
        <f t="shared" si="7"/>
        <v>421264194</v>
      </c>
      <c r="J26" s="148">
        <v>20066</v>
      </c>
      <c r="K26" s="148"/>
      <c r="L26" s="148"/>
      <c r="M26" s="148">
        <v>398897757</v>
      </c>
      <c r="N26" s="149"/>
      <c r="O26" s="148">
        <v>22346371</v>
      </c>
      <c r="P26" s="148"/>
      <c r="Q26" s="148"/>
      <c r="R26" s="148">
        <v>219482</v>
      </c>
      <c r="S26" s="146">
        <f t="shared" si="4"/>
        <v>421463610</v>
      </c>
      <c r="T26" s="148">
        <f t="shared" si="3"/>
        <v>0.004763281637935741</v>
      </c>
      <c r="U26" s="127">
        <f t="shared" si="1"/>
        <v>0</v>
      </c>
    </row>
    <row r="27" spans="1:21" s="128" customFormat="1" ht="15.75" customHeight="1">
      <c r="A27" s="145" t="s">
        <v>97</v>
      </c>
      <c r="B27" s="145" t="s">
        <v>100</v>
      </c>
      <c r="C27" s="146">
        <f t="shared" si="5"/>
        <v>2517346</v>
      </c>
      <c r="D27" s="147">
        <v>2517346</v>
      </c>
      <c r="E27" s="148"/>
      <c r="F27" s="146"/>
      <c r="G27" s="148"/>
      <c r="H27" s="146">
        <f t="shared" si="6"/>
        <v>2517346</v>
      </c>
      <c r="I27" s="146">
        <f t="shared" si="7"/>
        <v>2517346</v>
      </c>
      <c r="J27" s="148"/>
      <c r="K27" s="148"/>
      <c r="L27" s="148"/>
      <c r="M27" s="148">
        <v>2517346</v>
      </c>
      <c r="N27" s="149"/>
      <c r="O27" s="148"/>
      <c r="P27" s="148"/>
      <c r="Q27" s="148"/>
      <c r="R27" s="148"/>
      <c r="S27" s="146">
        <f t="shared" si="4"/>
        <v>2517346</v>
      </c>
      <c r="T27" s="148">
        <f t="shared" si="3"/>
        <v>0</v>
      </c>
      <c r="U27" s="127">
        <f t="shared" si="1"/>
        <v>0</v>
      </c>
    </row>
    <row r="28" spans="1:21" s="128" customFormat="1" ht="15.75" customHeight="1">
      <c r="A28" s="145" t="s">
        <v>246</v>
      </c>
      <c r="B28" s="145" t="s">
        <v>102</v>
      </c>
      <c r="C28" s="146">
        <f t="shared" si="5"/>
        <v>937674</v>
      </c>
      <c r="D28" s="147">
        <v>421274</v>
      </c>
      <c r="E28" s="146">
        <v>516400</v>
      </c>
      <c r="F28" s="146"/>
      <c r="G28" s="146"/>
      <c r="H28" s="146">
        <f t="shared" si="6"/>
        <v>937674</v>
      </c>
      <c r="I28" s="146">
        <f t="shared" si="7"/>
        <v>912674</v>
      </c>
      <c r="J28" s="146"/>
      <c r="K28" s="146"/>
      <c r="L28" s="149"/>
      <c r="M28" s="149">
        <v>912674</v>
      </c>
      <c r="N28" s="149"/>
      <c r="O28" s="148"/>
      <c r="P28" s="148"/>
      <c r="Q28" s="148"/>
      <c r="R28" s="148">
        <v>25000</v>
      </c>
      <c r="S28" s="146">
        <f t="shared" si="4"/>
        <v>937674</v>
      </c>
      <c r="T28" s="148">
        <f t="shared" si="3"/>
        <v>0</v>
      </c>
      <c r="U28" s="127">
        <f t="shared" si="1"/>
        <v>0</v>
      </c>
    </row>
    <row r="29" spans="1:21" s="128" customFormat="1" ht="15.75" customHeight="1">
      <c r="A29" s="145" t="s">
        <v>99</v>
      </c>
      <c r="B29" s="145" t="s">
        <v>103</v>
      </c>
      <c r="C29" s="146">
        <f t="shared" si="5"/>
        <v>5339889</v>
      </c>
      <c r="D29" s="146">
        <v>5222389</v>
      </c>
      <c r="E29" s="146">
        <v>117500</v>
      </c>
      <c r="F29" s="146">
        <v>0</v>
      </c>
      <c r="G29" s="146"/>
      <c r="H29" s="146">
        <f t="shared" si="6"/>
        <v>5339889</v>
      </c>
      <c r="I29" s="146">
        <f t="shared" si="7"/>
        <v>163825</v>
      </c>
      <c r="J29" s="146">
        <v>0</v>
      </c>
      <c r="K29" s="146"/>
      <c r="L29" s="149"/>
      <c r="M29" s="149">
        <v>163825</v>
      </c>
      <c r="N29" s="149"/>
      <c r="O29" s="148"/>
      <c r="P29" s="148"/>
      <c r="Q29" s="148"/>
      <c r="R29" s="148">
        <v>5176064</v>
      </c>
      <c r="S29" s="146">
        <f t="shared" si="4"/>
        <v>5339889</v>
      </c>
      <c r="T29" s="148">
        <f t="shared" si="3"/>
        <v>0</v>
      </c>
      <c r="U29" s="127">
        <f t="shared" si="1"/>
        <v>0</v>
      </c>
    </row>
    <row r="30" spans="1:21" s="128" customFormat="1" ht="15.75" customHeight="1">
      <c r="A30" s="145" t="s">
        <v>101</v>
      </c>
      <c r="B30" s="145" t="s">
        <v>247</v>
      </c>
      <c r="C30" s="146">
        <f t="shared" si="5"/>
        <v>330003</v>
      </c>
      <c r="D30" s="150">
        <v>24200</v>
      </c>
      <c r="E30" s="146">
        <v>305803</v>
      </c>
      <c r="F30" s="146">
        <v>0</v>
      </c>
      <c r="G30" s="146"/>
      <c r="H30" s="146">
        <f t="shared" si="6"/>
        <v>330003</v>
      </c>
      <c r="I30" s="146">
        <f t="shared" si="7"/>
        <v>330003</v>
      </c>
      <c r="J30" s="146">
        <v>67626</v>
      </c>
      <c r="K30" s="146">
        <v>0</v>
      </c>
      <c r="L30" s="149"/>
      <c r="M30" s="149">
        <v>262377</v>
      </c>
      <c r="N30" s="149"/>
      <c r="O30" s="148"/>
      <c r="P30" s="148"/>
      <c r="Q30" s="148"/>
      <c r="R30" s="148"/>
      <c r="S30" s="146">
        <f t="shared" si="4"/>
        <v>262377</v>
      </c>
      <c r="T30" s="148">
        <f t="shared" si="3"/>
        <v>20.49254097690021</v>
      </c>
      <c r="U30" s="127">
        <f t="shared" si="1"/>
        <v>0</v>
      </c>
    </row>
    <row r="31" spans="1:21" s="139" customFormat="1" ht="15.75" customHeight="1">
      <c r="A31" s="151" t="s">
        <v>1</v>
      </c>
      <c r="B31" s="152" t="s">
        <v>104</v>
      </c>
      <c r="C31" s="153">
        <f>D31+E31</f>
        <v>2551076985</v>
      </c>
      <c r="D31" s="154">
        <f aca="true" t="shared" si="8" ref="D31:R31">D32+D37+D42+D45+D48+D57+D62+D70+D74+D78+D88+D91+D95+D107+D110</f>
        <v>2428515746</v>
      </c>
      <c r="E31" s="154">
        <f t="shared" si="8"/>
        <v>122561239</v>
      </c>
      <c r="F31" s="154">
        <f t="shared" si="8"/>
        <v>700492</v>
      </c>
      <c r="G31" s="154">
        <f t="shared" si="8"/>
        <v>0</v>
      </c>
      <c r="H31" s="154">
        <f t="shared" si="8"/>
        <v>2550376493</v>
      </c>
      <c r="I31" s="154">
        <f t="shared" si="8"/>
        <v>1382510478</v>
      </c>
      <c r="J31" s="154">
        <f t="shared" si="8"/>
        <v>14035251</v>
      </c>
      <c r="K31" s="154">
        <f t="shared" si="8"/>
        <v>3441357</v>
      </c>
      <c r="L31" s="154">
        <f t="shared" si="8"/>
        <v>4300</v>
      </c>
      <c r="M31" s="154">
        <f t="shared" si="8"/>
        <v>1336428597</v>
      </c>
      <c r="N31" s="154">
        <f t="shared" si="8"/>
        <v>8462475</v>
      </c>
      <c r="O31" s="154">
        <f t="shared" si="8"/>
        <v>14117381</v>
      </c>
      <c r="P31" s="154">
        <f t="shared" si="8"/>
        <v>0</v>
      </c>
      <c r="Q31" s="154">
        <f t="shared" si="8"/>
        <v>6021117</v>
      </c>
      <c r="R31" s="154">
        <f t="shared" si="8"/>
        <v>1167866015</v>
      </c>
      <c r="S31" s="154">
        <f t="shared" si="4"/>
        <v>2532895585</v>
      </c>
      <c r="T31" s="155">
        <f t="shared" si="3"/>
        <v>1.264432225156705</v>
      </c>
      <c r="U31" s="138">
        <f>C31-F31-H31</f>
        <v>0</v>
      </c>
    </row>
    <row r="32" spans="1:21" s="139" customFormat="1" ht="15.75" customHeight="1">
      <c r="A32" s="151">
        <v>1</v>
      </c>
      <c r="B32" s="156" t="s">
        <v>105</v>
      </c>
      <c r="C32" s="154">
        <f>SUM(C33:C36)</f>
        <v>234565229</v>
      </c>
      <c r="D32" s="154">
        <f>SUM(D33:D36)</f>
        <v>232981768</v>
      </c>
      <c r="E32" s="154">
        <f aca="true" t="shared" si="9" ref="E32:R32">SUM(E33:E36)</f>
        <v>1583461</v>
      </c>
      <c r="F32" s="154">
        <f t="shared" si="9"/>
        <v>0</v>
      </c>
      <c r="G32" s="154">
        <f t="shared" si="9"/>
        <v>0</v>
      </c>
      <c r="H32" s="154">
        <f t="shared" si="9"/>
        <v>234565229</v>
      </c>
      <c r="I32" s="154">
        <f t="shared" si="9"/>
        <v>172588620</v>
      </c>
      <c r="J32" s="154">
        <f t="shared" si="9"/>
        <v>2078</v>
      </c>
      <c r="K32" s="154">
        <f t="shared" si="9"/>
        <v>5050</v>
      </c>
      <c r="L32" s="154">
        <f t="shared" si="9"/>
        <v>0</v>
      </c>
      <c r="M32" s="154">
        <f t="shared" si="9"/>
        <v>171881492</v>
      </c>
      <c r="N32" s="154">
        <f t="shared" si="9"/>
        <v>700000</v>
      </c>
      <c r="O32" s="154">
        <f t="shared" si="9"/>
        <v>0</v>
      </c>
      <c r="P32" s="154">
        <f t="shared" si="9"/>
        <v>0</v>
      </c>
      <c r="Q32" s="154">
        <f t="shared" si="9"/>
        <v>0</v>
      </c>
      <c r="R32" s="154">
        <f t="shared" si="9"/>
        <v>61976609</v>
      </c>
      <c r="S32" s="154">
        <f t="shared" si="4"/>
        <v>234558101</v>
      </c>
      <c r="T32" s="155">
        <f t="shared" si="3"/>
        <v>0.004130052143646552</v>
      </c>
      <c r="U32" s="138">
        <f aca="true" t="shared" si="10" ref="U32:U71">C32-F32-G32-H32</f>
        <v>0</v>
      </c>
    </row>
    <row r="33" spans="1:21" s="128" customFormat="1" ht="15.75" customHeight="1">
      <c r="A33" s="145" t="s">
        <v>189</v>
      </c>
      <c r="B33" s="157" t="s">
        <v>106</v>
      </c>
      <c r="C33" s="146">
        <f>SUM(D33+E33)</f>
        <v>127226577</v>
      </c>
      <c r="D33" s="146">
        <v>127217244</v>
      </c>
      <c r="E33" s="146">
        <v>9333</v>
      </c>
      <c r="F33" s="146">
        <v>0</v>
      </c>
      <c r="G33" s="146">
        <v>0</v>
      </c>
      <c r="H33" s="146">
        <f>SUM(R33+I33)</f>
        <v>127226577</v>
      </c>
      <c r="I33" s="146">
        <f>SUM(Q33+P33+O33+N33+M33+L33+K33+J33)</f>
        <v>126810679</v>
      </c>
      <c r="J33" s="146">
        <v>0</v>
      </c>
      <c r="K33" s="146">
        <v>0</v>
      </c>
      <c r="L33" s="146">
        <v>0</v>
      </c>
      <c r="M33" s="146">
        <v>126810679</v>
      </c>
      <c r="N33" s="146">
        <v>0</v>
      </c>
      <c r="O33" s="146">
        <v>0</v>
      </c>
      <c r="P33" s="146">
        <v>0</v>
      </c>
      <c r="Q33" s="146">
        <v>0</v>
      </c>
      <c r="R33" s="146">
        <v>415898</v>
      </c>
      <c r="S33" s="146">
        <f t="shared" si="4"/>
        <v>127226577</v>
      </c>
      <c r="T33" s="148">
        <f t="shared" si="3"/>
        <v>0</v>
      </c>
      <c r="U33" s="138">
        <f t="shared" si="10"/>
        <v>0</v>
      </c>
    </row>
    <row r="34" spans="1:21" s="128" customFormat="1" ht="15.75" customHeight="1">
      <c r="A34" s="145" t="s">
        <v>26</v>
      </c>
      <c r="B34" s="157" t="s">
        <v>241</v>
      </c>
      <c r="C34" s="146">
        <f>SUM(D34+E34)</f>
        <v>54099011</v>
      </c>
      <c r="D34" s="146">
        <v>54063246</v>
      </c>
      <c r="E34" s="146">
        <v>35765</v>
      </c>
      <c r="F34" s="146">
        <v>0</v>
      </c>
      <c r="G34" s="146"/>
      <c r="H34" s="146">
        <f>SUM(R34+I34)</f>
        <v>54099011</v>
      </c>
      <c r="I34" s="146">
        <f>SUM(Q34+P34+O34+N34+M34+L34+K34+J34)</f>
        <v>12737969</v>
      </c>
      <c r="J34" s="146">
        <v>0</v>
      </c>
      <c r="K34" s="146">
        <v>0</v>
      </c>
      <c r="L34" s="146"/>
      <c r="M34" s="146">
        <v>12737969</v>
      </c>
      <c r="N34" s="146">
        <v>0</v>
      </c>
      <c r="O34" s="146"/>
      <c r="P34" s="146"/>
      <c r="Q34" s="146">
        <v>0</v>
      </c>
      <c r="R34" s="146">
        <v>41361042</v>
      </c>
      <c r="S34" s="146">
        <f t="shared" si="4"/>
        <v>54099011</v>
      </c>
      <c r="T34" s="148">
        <f t="shared" si="3"/>
        <v>0</v>
      </c>
      <c r="U34" s="127">
        <f t="shared" si="10"/>
        <v>0</v>
      </c>
    </row>
    <row r="35" spans="1:21" s="128" customFormat="1" ht="15.75" customHeight="1">
      <c r="A35" s="145" t="s">
        <v>54</v>
      </c>
      <c r="B35" s="157" t="s">
        <v>107</v>
      </c>
      <c r="C35" s="146">
        <f>SUM(D35+E35)</f>
        <v>39694477</v>
      </c>
      <c r="D35" s="146">
        <v>39341858</v>
      </c>
      <c r="E35" s="146">
        <v>352619</v>
      </c>
      <c r="F35" s="146">
        <v>0</v>
      </c>
      <c r="G35" s="146"/>
      <c r="H35" s="146">
        <f>SUM(R35+I35)</f>
        <v>39694477</v>
      </c>
      <c r="I35" s="146">
        <f>SUM(Q35+P35+O35+N35+M35+L35+K35+J35)</f>
        <v>27081997</v>
      </c>
      <c r="J35" s="146">
        <v>1678</v>
      </c>
      <c r="K35" s="146">
        <v>0</v>
      </c>
      <c r="L35" s="146"/>
      <c r="M35" s="146">
        <v>26380319</v>
      </c>
      <c r="N35" s="146">
        <v>700000</v>
      </c>
      <c r="O35" s="146"/>
      <c r="P35" s="146"/>
      <c r="Q35" s="146"/>
      <c r="R35" s="146">
        <v>12612480</v>
      </c>
      <c r="S35" s="146">
        <f t="shared" si="4"/>
        <v>39692799</v>
      </c>
      <c r="T35" s="148">
        <f t="shared" si="3"/>
        <v>0.006195998027767302</v>
      </c>
      <c r="U35" s="127">
        <f t="shared" si="10"/>
        <v>0</v>
      </c>
    </row>
    <row r="36" spans="1:21" s="128" customFormat="1" ht="15.75" customHeight="1">
      <c r="A36" s="145" t="s">
        <v>56</v>
      </c>
      <c r="B36" s="157" t="s">
        <v>242</v>
      </c>
      <c r="C36" s="146">
        <f>SUM(D36+E36)</f>
        <v>13545164</v>
      </c>
      <c r="D36" s="146">
        <v>12359420</v>
      </c>
      <c r="E36" s="146">
        <v>1185744</v>
      </c>
      <c r="F36" s="146">
        <v>0</v>
      </c>
      <c r="G36" s="146"/>
      <c r="H36" s="146">
        <f>SUM(R36+I36)</f>
        <v>13545164</v>
      </c>
      <c r="I36" s="146">
        <f>SUM(Q36+P36+O36+N36+M36+L36+K36+J36)</f>
        <v>5957975</v>
      </c>
      <c r="J36" s="146">
        <v>400</v>
      </c>
      <c r="K36" s="146">
        <v>5050</v>
      </c>
      <c r="L36" s="146"/>
      <c r="M36" s="146">
        <v>5952525</v>
      </c>
      <c r="N36" s="146">
        <v>0</v>
      </c>
      <c r="O36" s="146"/>
      <c r="P36" s="146"/>
      <c r="Q36" s="146"/>
      <c r="R36" s="146">
        <v>7587189</v>
      </c>
      <c r="S36" s="146">
        <f t="shared" si="4"/>
        <v>13539714</v>
      </c>
      <c r="T36" s="148">
        <f t="shared" si="3"/>
        <v>0.09147403270406472</v>
      </c>
      <c r="U36" s="127">
        <f t="shared" si="10"/>
        <v>0</v>
      </c>
    </row>
    <row r="37" spans="1:21" s="139" customFormat="1" ht="15.75" customHeight="1">
      <c r="A37" s="151">
        <v>2</v>
      </c>
      <c r="B37" s="156" t="s">
        <v>108</v>
      </c>
      <c r="C37" s="154">
        <f aca="true" t="shared" si="11" ref="C37:R37">SUM(C38:C41)</f>
        <v>62703623</v>
      </c>
      <c r="D37" s="154">
        <f t="shared" si="11"/>
        <v>62577302</v>
      </c>
      <c r="E37" s="154">
        <f t="shared" si="11"/>
        <v>126321</v>
      </c>
      <c r="F37" s="154">
        <f t="shared" si="11"/>
        <v>5050</v>
      </c>
      <c r="G37" s="154">
        <f t="shared" si="11"/>
        <v>0</v>
      </c>
      <c r="H37" s="154">
        <f t="shared" si="11"/>
        <v>62698573</v>
      </c>
      <c r="I37" s="154">
        <f t="shared" si="11"/>
        <v>57674873</v>
      </c>
      <c r="J37" s="154">
        <f t="shared" si="11"/>
        <v>82602</v>
      </c>
      <c r="K37" s="154">
        <f t="shared" si="11"/>
        <v>0</v>
      </c>
      <c r="L37" s="154">
        <f t="shared" si="11"/>
        <v>0</v>
      </c>
      <c r="M37" s="154">
        <f t="shared" si="11"/>
        <v>56660747</v>
      </c>
      <c r="N37" s="154">
        <f t="shared" si="11"/>
        <v>0</v>
      </c>
      <c r="O37" s="154">
        <f t="shared" si="11"/>
        <v>0</v>
      </c>
      <c r="P37" s="154">
        <f t="shared" si="11"/>
        <v>0</v>
      </c>
      <c r="Q37" s="154">
        <f t="shared" si="11"/>
        <v>931524</v>
      </c>
      <c r="R37" s="154">
        <f t="shared" si="11"/>
        <v>5023700</v>
      </c>
      <c r="S37" s="154">
        <f t="shared" si="4"/>
        <v>62615971</v>
      </c>
      <c r="T37" s="155">
        <f t="shared" si="3"/>
        <v>0.14322008129952882</v>
      </c>
      <c r="U37" s="138">
        <f t="shared" si="10"/>
        <v>0</v>
      </c>
    </row>
    <row r="38" spans="1:21" s="128" customFormat="1" ht="15.75" customHeight="1">
      <c r="A38" s="145" t="s">
        <v>249</v>
      </c>
      <c r="B38" s="158" t="s">
        <v>208</v>
      </c>
      <c r="C38" s="146">
        <f>D38+E38</f>
        <v>487952</v>
      </c>
      <c r="D38" s="146">
        <v>458358</v>
      </c>
      <c r="E38" s="146">
        <v>29594</v>
      </c>
      <c r="F38" s="146">
        <v>0</v>
      </c>
      <c r="G38" s="146"/>
      <c r="H38" s="146">
        <f>I38+R38</f>
        <v>487952</v>
      </c>
      <c r="I38" s="146">
        <f>J38+K38+L38+M38+N38+O38+P38+Q38</f>
        <v>252371</v>
      </c>
      <c r="J38" s="146">
        <v>37612</v>
      </c>
      <c r="K38" s="146">
        <v>0</v>
      </c>
      <c r="L38" s="146">
        <v>0</v>
      </c>
      <c r="M38" s="146">
        <v>214759</v>
      </c>
      <c r="N38" s="146"/>
      <c r="O38" s="146"/>
      <c r="P38" s="146"/>
      <c r="Q38" s="149"/>
      <c r="R38" s="159">
        <v>235581</v>
      </c>
      <c r="S38" s="146">
        <f t="shared" si="4"/>
        <v>450340</v>
      </c>
      <c r="T38" s="148">
        <f t="shared" si="3"/>
        <v>14.903455626835097</v>
      </c>
      <c r="U38" s="127">
        <f t="shared" si="10"/>
        <v>0</v>
      </c>
    </row>
    <row r="39" spans="1:21" s="128" customFormat="1" ht="15.75" customHeight="1">
      <c r="A39" s="145" t="s">
        <v>250</v>
      </c>
      <c r="B39" s="158" t="s">
        <v>180</v>
      </c>
      <c r="C39" s="146">
        <f>D39+E39</f>
        <v>10850619</v>
      </c>
      <c r="D39" s="146">
        <v>10761213</v>
      </c>
      <c r="E39" s="146">
        <v>89406</v>
      </c>
      <c r="F39" s="146">
        <v>5050</v>
      </c>
      <c r="G39" s="146"/>
      <c r="H39" s="146">
        <f>I39+R39</f>
        <v>10845569</v>
      </c>
      <c r="I39" s="146">
        <f>J39+K39+L39+M39+N39+O39+P39+Q39</f>
        <v>9780457</v>
      </c>
      <c r="J39" s="146">
        <v>26250</v>
      </c>
      <c r="K39" s="146">
        <v>0</v>
      </c>
      <c r="L39" s="146">
        <v>0</v>
      </c>
      <c r="M39" s="146">
        <v>8822683</v>
      </c>
      <c r="N39" s="146"/>
      <c r="O39" s="146"/>
      <c r="P39" s="146"/>
      <c r="Q39" s="149">
        <v>931524</v>
      </c>
      <c r="R39" s="159">
        <v>1065112</v>
      </c>
      <c r="S39" s="146">
        <f t="shared" si="4"/>
        <v>10819319</v>
      </c>
      <c r="T39" s="148">
        <f t="shared" si="3"/>
        <v>0.26839236653256593</v>
      </c>
      <c r="U39" s="127">
        <f t="shared" si="10"/>
        <v>0</v>
      </c>
    </row>
    <row r="40" spans="1:21" s="128" customFormat="1" ht="15.75" customHeight="1">
      <c r="A40" s="145" t="s">
        <v>251</v>
      </c>
      <c r="B40" s="158" t="s">
        <v>209</v>
      </c>
      <c r="C40" s="146">
        <f>D40+E40</f>
        <v>51365052</v>
      </c>
      <c r="D40" s="146">
        <v>51357731</v>
      </c>
      <c r="E40" s="146">
        <v>7321</v>
      </c>
      <c r="F40" s="146"/>
      <c r="G40" s="146"/>
      <c r="H40" s="146">
        <f>I40+R40</f>
        <v>51365052</v>
      </c>
      <c r="I40" s="146">
        <f>J40+K40+L40+M40+N40+O40+P40+Q40</f>
        <v>47642045</v>
      </c>
      <c r="J40" s="146">
        <v>18740</v>
      </c>
      <c r="K40" s="146">
        <v>0</v>
      </c>
      <c r="L40" s="146">
        <v>0</v>
      </c>
      <c r="M40" s="146">
        <v>47623305</v>
      </c>
      <c r="N40" s="146"/>
      <c r="O40" s="146"/>
      <c r="P40" s="146"/>
      <c r="Q40" s="149">
        <v>0</v>
      </c>
      <c r="R40" s="159">
        <v>3723007</v>
      </c>
      <c r="S40" s="146">
        <f t="shared" si="4"/>
        <v>51346312</v>
      </c>
      <c r="T40" s="148">
        <f t="shared" si="3"/>
        <v>0.03933500335680385</v>
      </c>
      <c r="U40" s="127">
        <f t="shared" si="10"/>
        <v>0</v>
      </c>
    </row>
    <row r="41" spans="1:21" s="128" customFormat="1" ht="15.75" customHeight="1">
      <c r="A41" s="145" t="s">
        <v>252</v>
      </c>
      <c r="B41" s="158" t="s">
        <v>109</v>
      </c>
      <c r="C41" s="146">
        <v>0</v>
      </c>
      <c r="D41" s="146">
        <v>0</v>
      </c>
      <c r="E41" s="146">
        <v>0</v>
      </c>
      <c r="F41" s="146">
        <v>0</v>
      </c>
      <c r="G41" s="146"/>
      <c r="H41" s="146">
        <f>I41+R41</f>
        <v>0</v>
      </c>
      <c r="I41" s="146">
        <f>J41+K41+L41+M41+N41+O41+P41+Q41</f>
        <v>0</v>
      </c>
      <c r="J41" s="146">
        <v>0</v>
      </c>
      <c r="K41" s="146">
        <v>0</v>
      </c>
      <c r="L41" s="146"/>
      <c r="M41" s="146">
        <v>0</v>
      </c>
      <c r="N41" s="146"/>
      <c r="O41" s="146"/>
      <c r="P41" s="146"/>
      <c r="Q41" s="149"/>
      <c r="R41" s="159">
        <v>0</v>
      </c>
      <c r="S41" s="146">
        <f t="shared" si="4"/>
        <v>0</v>
      </c>
      <c r="T41" s="148" t="e">
        <f t="shared" si="3"/>
        <v>#DIV/0!</v>
      </c>
      <c r="U41" s="127">
        <f t="shared" si="10"/>
        <v>0</v>
      </c>
    </row>
    <row r="42" spans="1:21" s="139" customFormat="1" ht="15.75" customHeight="1">
      <c r="A42" s="151">
        <v>3</v>
      </c>
      <c r="B42" s="156" t="s">
        <v>110</v>
      </c>
      <c r="C42" s="153">
        <f>C43+C44</f>
        <v>31488401</v>
      </c>
      <c r="D42" s="153">
        <f aca="true" t="shared" si="12" ref="D42:R42">D43+D44</f>
        <v>30730101</v>
      </c>
      <c r="E42" s="153">
        <f t="shared" si="12"/>
        <v>758300</v>
      </c>
      <c r="F42" s="153">
        <f t="shared" si="12"/>
        <v>0</v>
      </c>
      <c r="G42" s="153">
        <f t="shared" si="12"/>
        <v>0</v>
      </c>
      <c r="H42" s="153">
        <f t="shared" si="12"/>
        <v>31488401</v>
      </c>
      <c r="I42" s="153">
        <f t="shared" si="12"/>
        <v>29804777</v>
      </c>
      <c r="J42" s="153">
        <f t="shared" si="12"/>
        <v>22420</v>
      </c>
      <c r="K42" s="153">
        <f t="shared" si="12"/>
        <v>0</v>
      </c>
      <c r="L42" s="153">
        <f t="shared" si="12"/>
        <v>0</v>
      </c>
      <c r="M42" s="153">
        <f t="shared" si="12"/>
        <v>20058064</v>
      </c>
      <c r="N42" s="153">
        <f t="shared" si="12"/>
        <v>0</v>
      </c>
      <c r="O42" s="153">
        <f t="shared" si="12"/>
        <v>9651181</v>
      </c>
      <c r="P42" s="153">
        <f t="shared" si="12"/>
        <v>0</v>
      </c>
      <c r="Q42" s="153">
        <f t="shared" si="12"/>
        <v>73112</v>
      </c>
      <c r="R42" s="153">
        <f t="shared" si="12"/>
        <v>1683624</v>
      </c>
      <c r="S42" s="154">
        <f t="shared" si="4"/>
        <v>31465981</v>
      </c>
      <c r="T42" s="155">
        <f t="shared" si="3"/>
        <v>0.07522284095599843</v>
      </c>
      <c r="U42" s="138">
        <f t="shared" si="10"/>
        <v>0</v>
      </c>
    </row>
    <row r="43" spans="1:21" s="128" customFormat="1" ht="15.75" customHeight="1">
      <c r="A43" s="145" t="s">
        <v>253</v>
      </c>
      <c r="B43" s="160" t="s">
        <v>112</v>
      </c>
      <c r="C43" s="161">
        <f>D43+E43</f>
        <v>23234199</v>
      </c>
      <c r="D43" s="161">
        <v>22511435</v>
      </c>
      <c r="E43" s="161">
        <v>722764</v>
      </c>
      <c r="F43" s="161"/>
      <c r="G43" s="161"/>
      <c r="H43" s="161">
        <f>I43+R43</f>
        <v>23234199</v>
      </c>
      <c r="I43" s="161">
        <f>J43+K43+L43+M43+N43+O43+P43+Q43</f>
        <v>22962031</v>
      </c>
      <c r="J43" s="161">
        <v>21020</v>
      </c>
      <c r="K43" s="161">
        <v>0</v>
      </c>
      <c r="L43" s="161"/>
      <c r="M43" s="161">
        <v>13216718</v>
      </c>
      <c r="N43" s="161"/>
      <c r="O43" s="161">
        <v>9651181</v>
      </c>
      <c r="P43" s="161"/>
      <c r="Q43" s="161">
        <v>73112</v>
      </c>
      <c r="R43" s="150">
        <v>272168</v>
      </c>
      <c r="S43" s="146">
        <f t="shared" si="4"/>
        <v>23213179</v>
      </c>
      <c r="T43" s="148">
        <f t="shared" si="3"/>
        <v>0.09154242497103152</v>
      </c>
      <c r="U43" s="127">
        <f>C43-F43-G43-H43</f>
        <v>0</v>
      </c>
    </row>
    <row r="44" spans="1:21" s="128" customFormat="1" ht="15.75" customHeight="1">
      <c r="A44" s="145" t="s">
        <v>254</v>
      </c>
      <c r="B44" s="160" t="s">
        <v>177</v>
      </c>
      <c r="C44" s="161">
        <f>D44+E44</f>
        <v>8254202</v>
      </c>
      <c r="D44" s="161">
        <v>8218666</v>
      </c>
      <c r="E44" s="161">
        <v>35536</v>
      </c>
      <c r="F44" s="161">
        <v>0</v>
      </c>
      <c r="G44" s="161"/>
      <c r="H44" s="161">
        <f>I44+R44</f>
        <v>8254202</v>
      </c>
      <c r="I44" s="161">
        <f>J44+K44+L44+M44+N44+O44+P44+Q44</f>
        <v>6842746</v>
      </c>
      <c r="J44" s="161">
        <v>1400</v>
      </c>
      <c r="K44" s="161">
        <v>0</v>
      </c>
      <c r="L44" s="161"/>
      <c r="M44" s="161">
        <v>6841346</v>
      </c>
      <c r="N44" s="161"/>
      <c r="O44" s="161"/>
      <c r="P44" s="161"/>
      <c r="Q44" s="161"/>
      <c r="R44" s="150">
        <v>1411456</v>
      </c>
      <c r="S44" s="146">
        <f t="shared" si="4"/>
        <v>8252802</v>
      </c>
      <c r="T44" s="148">
        <f t="shared" si="3"/>
        <v>0.020459622496582515</v>
      </c>
      <c r="U44" s="127">
        <f t="shared" si="10"/>
        <v>0</v>
      </c>
    </row>
    <row r="45" spans="1:21" s="139" customFormat="1" ht="15.75" customHeight="1">
      <c r="A45" s="151">
        <v>4</v>
      </c>
      <c r="B45" s="156" t="s">
        <v>113</v>
      </c>
      <c r="C45" s="153">
        <f>D45+E45</f>
        <v>0</v>
      </c>
      <c r="D45" s="154">
        <f aca="true" t="shared" si="13" ref="D45:R45">D46+D47</f>
        <v>0</v>
      </c>
      <c r="E45" s="154">
        <f t="shared" si="13"/>
        <v>0</v>
      </c>
      <c r="F45" s="154">
        <f t="shared" si="13"/>
        <v>0</v>
      </c>
      <c r="G45" s="154">
        <f t="shared" si="13"/>
        <v>0</v>
      </c>
      <c r="H45" s="154">
        <f t="shared" si="13"/>
        <v>0</v>
      </c>
      <c r="I45" s="154">
        <f t="shared" si="13"/>
        <v>0</v>
      </c>
      <c r="J45" s="154">
        <f t="shared" si="13"/>
        <v>0</v>
      </c>
      <c r="K45" s="154">
        <f t="shared" si="13"/>
        <v>0</v>
      </c>
      <c r="L45" s="154">
        <f t="shared" si="13"/>
        <v>0</v>
      </c>
      <c r="M45" s="154">
        <f t="shared" si="13"/>
        <v>0</v>
      </c>
      <c r="N45" s="154">
        <f t="shared" si="13"/>
        <v>0</v>
      </c>
      <c r="O45" s="154">
        <f t="shared" si="13"/>
        <v>0</v>
      </c>
      <c r="P45" s="154">
        <f t="shared" si="13"/>
        <v>0</v>
      </c>
      <c r="Q45" s="154">
        <f t="shared" si="13"/>
        <v>0</v>
      </c>
      <c r="R45" s="154">
        <f t="shared" si="13"/>
        <v>0</v>
      </c>
      <c r="S45" s="154">
        <f t="shared" si="4"/>
        <v>0</v>
      </c>
      <c r="T45" s="155" t="e">
        <f t="shared" si="3"/>
        <v>#DIV/0!</v>
      </c>
      <c r="U45" s="138">
        <f t="shared" si="10"/>
        <v>0</v>
      </c>
    </row>
    <row r="46" spans="1:21" s="128" customFormat="1" ht="15.75" customHeight="1">
      <c r="A46" s="145" t="s">
        <v>275</v>
      </c>
      <c r="B46" s="162" t="s">
        <v>114</v>
      </c>
      <c r="C46" s="147">
        <f>D46+E46</f>
        <v>0</v>
      </c>
      <c r="D46" s="146"/>
      <c r="E46" s="146"/>
      <c r="F46" s="146"/>
      <c r="G46" s="146"/>
      <c r="H46" s="146">
        <f>I46+R46</f>
        <v>0</v>
      </c>
      <c r="I46" s="146">
        <f>SUM(J46:Q46)</f>
        <v>0</v>
      </c>
      <c r="J46" s="146"/>
      <c r="K46" s="146"/>
      <c r="L46" s="149"/>
      <c r="M46" s="149"/>
      <c r="N46" s="149"/>
      <c r="O46" s="163"/>
      <c r="P46" s="163"/>
      <c r="Q46" s="163"/>
      <c r="R46" s="163"/>
      <c r="S46" s="146">
        <f t="shared" si="4"/>
        <v>0</v>
      </c>
      <c r="T46" s="148" t="e">
        <f t="shared" si="3"/>
        <v>#DIV/0!</v>
      </c>
      <c r="U46" s="127">
        <f t="shared" si="10"/>
        <v>0</v>
      </c>
    </row>
    <row r="47" spans="1:21" s="128" customFormat="1" ht="15.75" customHeight="1">
      <c r="A47" s="145" t="s">
        <v>276</v>
      </c>
      <c r="B47" s="162" t="s">
        <v>111</v>
      </c>
      <c r="C47" s="147">
        <f>D47+E47</f>
        <v>0</v>
      </c>
      <c r="D47" s="146"/>
      <c r="E47" s="146"/>
      <c r="F47" s="146"/>
      <c r="G47" s="146"/>
      <c r="H47" s="146">
        <f>I47+R47</f>
        <v>0</v>
      </c>
      <c r="I47" s="146">
        <f>SUM(J47:Q47)</f>
        <v>0</v>
      </c>
      <c r="J47" s="146"/>
      <c r="K47" s="146"/>
      <c r="L47" s="149"/>
      <c r="M47" s="149"/>
      <c r="N47" s="149"/>
      <c r="O47" s="163"/>
      <c r="P47" s="163"/>
      <c r="Q47" s="163"/>
      <c r="R47" s="163"/>
      <c r="S47" s="146">
        <f t="shared" si="4"/>
        <v>0</v>
      </c>
      <c r="T47" s="148" t="e">
        <f t="shared" si="3"/>
        <v>#DIV/0!</v>
      </c>
      <c r="U47" s="127">
        <f t="shared" si="10"/>
        <v>0</v>
      </c>
    </row>
    <row r="48" spans="1:21" s="139" customFormat="1" ht="15.75" customHeight="1">
      <c r="A48" s="151">
        <v>5</v>
      </c>
      <c r="B48" s="156" t="s">
        <v>115</v>
      </c>
      <c r="C48" s="154">
        <f>SUM(C49:C56)</f>
        <v>427164018</v>
      </c>
      <c r="D48" s="154">
        <f>SUM(D49:D56)</f>
        <v>420361581</v>
      </c>
      <c r="E48" s="154">
        <f aca="true" t="shared" si="14" ref="E48:R48">SUM(E49:E56)</f>
        <v>6802437</v>
      </c>
      <c r="F48" s="154">
        <f t="shared" si="14"/>
        <v>12990</v>
      </c>
      <c r="G48" s="154">
        <f t="shared" si="14"/>
        <v>0</v>
      </c>
      <c r="H48" s="154">
        <f t="shared" si="14"/>
        <v>427151028</v>
      </c>
      <c r="I48" s="154">
        <f t="shared" si="14"/>
        <v>174844835</v>
      </c>
      <c r="J48" s="154">
        <f t="shared" si="14"/>
        <v>38138</v>
      </c>
      <c r="K48" s="154">
        <f t="shared" si="14"/>
        <v>0</v>
      </c>
      <c r="L48" s="154">
        <f t="shared" si="14"/>
        <v>0</v>
      </c>
      <c r="M48" s="154">
        <f t="shared" si="14"/>
        <v>172007686</v>
      </c>
      <c r="N48" s="154">
        <f t="shared" si="14"/>
        <v>2266472</v>
      </c>
      <c r="O48" s="154">
        <f t="shared" si="14"/>
        <v>0</v>
      </c>
      <c r="P48" s="154">
        <f t="shared" si="14"/>
        <v>0</v>
      </c>
      <c r="Q48" s="154">
        <f t="shared" si="14"/>
        <v>532539</v>
      </c>
      <c r="R48" s="154">
        <f t="shared" si="14"/>
        <v>252306193</v>
      </c>
      <c r="S48" s="154">
        <f t="shared" si="4"/>
        <v>427112890</v>
      </c>
      <c r="T48" s="155">
        <f t="shared" si="3"/>
        <v>0.021812483051043514</v>
      </c>
      <c r="U48" s="138">
        <f>C48-F48-H48</f>
        <v>0</v>
      </c>
    </row>
    <row r="49" spans="1:21" s="128" customFormat="1" ht="15.75" customHeight="1">
      <c r="A49" s="145" t="s">
        <v>61</v>
      </c>
      <c r="B49" s="164" t="s">
        <v>116</v>
      </c>
      <c r="C49" s="165">
        <f>D49+E49</f>
        <v>3468029</v>
      </c>
      <c r="D49" s="166">
        <v>3467529</v>
      </c>
      <c r="E49" s="165">
        <v>500</v>
      </c>
      <c r="F49" s="165">
        <v>0</v>
      </c>
      <c r="G49" s="165">
        <v>0</v>
      </c>
      <c r="H49" s="165">
        <f>I49+R49</f>
        <v>3468029</v>
      </c>
      <c r="I49" s="165">
        <f aca="true" t="shared" si="15" ref="I49:I56">J49+K49+L49+M49+N49+O49+P49+Q49</f>
        <v>3468029</v>
      </c>
      <c r="J49" s="165">
        <v>500</v>
      </c>
      <c r="K49" s="165">
        <v>0</v>
      </c>
      <c r="L49" s="165">
        <v>0</v>
      </c>
      <c r="M49" s="167">
        <v>3467529</v>
      </c>
      <c r="N49" s="165">
        <v>0</v>
      </c>
      <c r="O49" s="165">
        <v>0</v>
      </c>
      <c r="P49" s="165">
        <v>0</v>
      </c>
      <c r="Q49" s="168">
        <v>0</v>
      </c>
      <c r="R49" s="168">
        <f>C49-F49-I49</f>
        <v>0</v>
      </c>
      <c r="S49" s="146">
        <f t="shared" si="4"/>
        <v>3467529</v>
      </c>
      <c r="T49" s="148">
        <f t="shared" si="3"/>
        <v>0.014417411157749834</v>
      </c>
      <c r="U49" s="127">
        <f aca="true" t="shared" si="16" ref="U49:U56">C49-F49-H49</f>
        <v>0</v>
      </c>
    </row>
    <row r="50" spans="1:21" s="128" customFormat="1" ht="15.75" customHeight="1">
      <c r="A50" s="145" t="s">
        <v>62</v>
      </c>
      <c r="B50" s="164" t="s">
        <v>203</v>
      </c>
      <c r="C50" s="165">
        <f>D50+E50</f>
        <v>289286486</v>
      </c>
      <c r="D50" s="166">
        <v>289042153</v>
      </c>
      <c r="E50" s="165">
        <v>244333</v>
      </c>
      <c r="F50" s="165">
        <v>0</v>
      </c>
      <c r="G50" s="165">
        <v>0</v>
      </c>
      <c r="H50" s="165">
        <f aca="true" t="shared" si="17" ref="H50:H55">I50+R50</f>
        <v>289286486</v>
      </c>
      <c r="I50" s="165">
        <f t="shared" si="15"/>
        <v>59056420</v>
      </c>
      <c r="J50" s="165">
        <v>12534</v>
      </c>
      <c r="K50" s="165">
        <v>0</v>
      </c>
      <c r="L50" s="165">
        <v>0</v>
      </c>
      <c r="M50" s="167">
        <v>56244875</v>
      </c>
      <c r="N50" s="165">
        <v>2266472</v>
      </c>
      <c r="O50" s="165">
        <v>0</v>
      </c>
      <c r="P50" s="165">
        <v>0</v>
      </c>
      <c r="Q50" s="168">
        <v>532539</v>
      </c>
      <c r="R50" s="168">
        <f aca="true" t="shared" si="18" ref="R50:R56">C50-F50-I50</f>
        <v>230230066</v>
      </c>
      <c r="S50" s="146">
        <f t="shared" si="4"/>
        <v>289273952</v>
      </c>
      <c r="T50" s="148">
        <f t="shared" si="3"/>
        <v>0.021223772114869137</v>
      </c>
      <c r="U50" s="127">
        <f t="shared" si="16"/>
        <v>0</v>
      </c>
    </row>
    <row r="51" spans="1:21" s="128" customFormat="1" ht="15.75" customHeight="1">
      <c r="A51" s="145" t="s">
        <v>63</v>
      </c>
      <c r="B51" s="164" t="s">
        <v>204</v>
      </c>
      <c r="C51" s="165">
        <f aca="true" t="shared" si="19" ref="C51:C56">D51+E51</f>
        <v>19020652</v>
      </c>
      <c r="D51" s="166">
        <v>14058002</v>
      </c>
      <c r="E51" s="165">
        <v>4962650</v>
      </c>
      <c r="F51" s="165">
        <v>9990</v>
      </c>
      <c r="G51" s="165">
        <v>0</v>
      </c>
      <c r="H51" s="165">
        <f t="shared" si="17"/>
        <v>19010662</v>
      </c>
      <c r="I51" s="165">
        <f t="shared" si="15"/>
        <v>17411702</v>
      </c>
      <c r="J51" s="165">
        <v>10220</v>
      </c>
      <c r="K51" s="165">
        <v>0</v>
      </c>
      <c r="L51" s="165">
        <v>0</v>
      </c>
      <c r="M51" s="167">
        <v>17401482</v>
      </c>
      <c r="N51" s="165">
        <v>0</v>
      </c>
      <c r="O51" s="165">
        <v>0</v>
      </c>
      <c r="P51" s="165">
        <v>0</v>
      </c>
      <c r="Q51" s="168">
        <v>0</v>
      </c>
      <c r="R51" s="168">
        <f t="shared" si="18"/>
        <v>1598960</v>
      </c>
      <c r="S51" s="146">
        <f t="shared" si="4"/>
        <v>19000442</v>
      </c>
      <c r="T51" s="148">
        <f t="shared" si="3"/>
        <v>0.05869615733143147</v>
      </c>
      <c r="U51" s="127">
        <f t="shared" si="16"/>
        <v>0</v>
      </c>
    </row>
    <row r="52" spans="1:21" s="128" customFormat="1" ht="15.75" customHeight="1">
      <c r="A52" s="145" t="s">
        <v>117</v>
      </c>
      <c r="B52" s="164" t="s">
        <v>205</v>
      </c>
      <c r="C52" s="165">
        <f t="shared" si="19"/>
        <v>17651526</v>
      </c>
      <c r="D52" s="166">
        <v>16239907</v>
      </c>
      <c r="E52" s="165">
        <v>1411619</v>
      </c>
      <c r="F52" s="165">
        <v>3000</v>
      </c>
      <c r="G52" s="165">
        <v>0</v>
      </c>
      <c r="H52" s="165">
        <f t="shared" si="17"/>
        <v>17648526</v>
      </c>
      <c r="I52" s="165">
        <f t="shared" si="15"/>
        <v>14997628</v>
      </c>
      <c r="J52" s="165">
        <v>7050</v>
      </c>
      <c r="K52" s="165">
        <v>0</v>
      </c>
      <c r="L52" s="165">
        <v>0</v>
      </c>
      <c r="M52" s="167">
        <v>14990578</v>
      </c>
      <c r="N52" s="165">
        <v>0</v>
      </c>
      <c r="O52" s="165">
        <v>0</v>
      </c>
      <c r="P52" s="165">
        <v>0</v>
      </c>
      <c r="Q52" s="168">
        <v>0</v>
      </c>
      <c r="R52" s="168">
        <f t="shared" si="18"/>
        <v>2650898</v>
      </c>
      <c r="S52" s="146">
        <f t="shared" si="4"/>
        <v>17641476</v>
      </c>
      <c r="T52" s="148">
        <f t="shared" si="3"/>
        <v>0.04700743344214165</v>
      </c>
      <c r="U52" s="127">
        <f t="shared" si="16"/>
        <v>0</v>
      </c>
    </row>
    <row r="53" spans="1:21" s="128" customFormat="1" ht="15.75" customHeight="1">
      <c r="A53" s="145" t="s">
        <v>118</v>
      </c>
      <c r="B53" s="164" t="s">
        <v>119</v>
      </c>
      <c r="C53" s="165">
        <f t="shared" si="19"/>
        <v>37826993</v>
      </c>
      <c r="D53" s="166">
        <v>37826993</v>
      </c>
      <c r="E53" s="165">
        <v>0</v>
      </c>
      <c r="F53" s="165">
        <v>0</v>
      </c>
      <c r="G53" s="165">
        <v>0</v>
      </c>
      <c r="H53" s="165">
        <f t="shared" si="17"/>
        <v>37826993</v>
      </c>
      <c r="I53" s="165">
        <f>J53+K53+L53+M53+N53+O53+P53+Q53</f>
        <v>33631906</v>
      </c>
      <c r="J53" s="165">
        <v>200</v>
      </c>
      <c r="K53" s="165">
        <v>0</v>
      </c>
      <c r="L53" s="165">
        <v>0</v>
      </c>
      <c r="M53" s="167">
        <v>33631706</v>
      </c>
      <c r="N53" s="165">
        <v>0</v>
      </c>
      <c r="O53" s="165">
        <v>0</v>
      </c>
      <c r="P53" s="165">
        <v>0</v>
      </c>
      <c r="Q53" s="168">
        <v>0</v>
      </c>
      <c r="R53" s="168">
        <f t="shared" si="18"/>
        <v>4195087</v>
      </c>
      <c r="S53" s="146">
        <f t="shared" si="4"/>
        <v>37826793</v>
      </c>
      <c r="T53" s="148">
        <f t="shared" si="3"/>
        <v>0.0005946734032855586</v>
      </c>
      <c r="U53" s="127">
        <f t="shared" si="16"/>
        <v>0</v>
      </c>
    </row>
    <row r="54" spans="1:21" s="128" customFormat="1" ht="15.75" customHeight="1">
      <c r="A54" s="145" t="s">
        <v>120</v>
      </c>
      <c r="B54" s="164" t="s">
        <v>206</v>
      </c>
      <c r="C54" s="165">
        <f t="shared" si="19"/>
        <v>25600776</v>
      </c>
      <c r="D54" s="166">
        <v>25600276</v>
      </c>
      <c r="E54" s="165">
        <f>200+300</f>
        <v>500</v>
      </c>
      <c r="F54" s="165">
        <v>0</v>
      </c>
      <c r="G54" s="165">
        <v>0</v>
      </c>
      <c r="H54" s="165">
        <f t="shared" si="17"/>
        <v>25600776</v>
      </c>
      <c r="I54" s="165">
        <f t="shared" si="15"/>
        <v>16046669</v>
      </c>
      <c r="J54" s="165">
        <f>5200+300</f>
        <v>5500</v>
      </c>
      <c r="K54" s="165">
        <v>0</v>
      </c>
      <c r="L54" s="165">
        <v>0</v>
      </c>
      <c r="M54" s="167">
        <v>16041169</v>
      </c>
      <c r="N54" s="165">
        <v>0</v>
      </c>
      <c r="O54" s="165">
        <v>0</v>
      </c>
      <c r="P54" s="165">
        <v>0</v>
      </c>
      <c r="Q54" s="168">
        <v>0</v>
      </c>
      <c r="R54" s="168">
        <f t="shared" si="18"/>
        <v>9554107</v>
      </c>
      <c r="S54" s="146">
        <f t="shared" si="4"/>
        <v>25595276</v>
      </c>
      <c r="T54" s="148">
        <f t="shared" si="3"/>
        <v>0.03427502617521431</v>
      </c>
      <c r="U54" s="127">
        <f t="shared" si="16"/>
        <v>0</v>
      </c>
    </row>
    <row r="55" spans="1:21" s="128" customFormat="1" ht="15.75" customHeight="1">
      <c r="A55" s="145" t="s">
        <v>121</v>
      </c>
      <c r="B55" s="164" t="s">
        <v>207</v>
      </c>
      <c r="C55" s="165">
        <f t="shared" si="19"/>
        <v>33008155</v>
      </c>
      <c r="D55" s="166">
        <v>32825520</v>
      </c>
      <c r="E55" s="165">
        <v>182635</v>
      </c>
      <c r="F55" s="165">
        <v>0</v>
      </c>
      <c r="G55" s="165">
        <v>0</v>
      </c>
      <c r="H55" s="165">
        <f t="shared" si="17"/>
        <v>33008155</v>
      </c>
      <c r="I55" s="165">
        <f t="shared" si="15"/>
        <v>30171563</v>
      </c>
      <c r="J55" s="165">
        <v>0</v>
      </c>
      <c r="K55" s="165">
        <v>0</v>
      </c>
      <c r="L55" s="165">
        <v>0</v>
      </c>
      <c r="M55" s="167">
        <v>30171563</v>
      </c>
      <c r="N55" s="165">
        <v>0</v>
      </c>
      <c r="O55" s="165">
        <v>0</v>
      </c>
      <c r="P55" s="165">
        <v>0</v>
      </c>
      <c r="Q55" s="168">
        <v>0</v>
      </c>
      <c r="R55" s="168">
        <f t="shared" si="18"/>
        <v>2836592</v>
      </c>
      <c r="S55" s="146">
        <f t="shared" si="4"/>
        <v>33008155</v>
      </c>
      <c r="T55" s="148">
        <f t="shared" si="3"/>
        <v>0</v>
      </c>
      <c r="U55" s="127">
        <f t="shared" si="16"/>
        <v>0</v>
      </c>
    </row>
    <row r="56" spans="1:21" s="128" customFormat="1" ht="15.75" customHeight="1">
      <c r="A56" s="145" t="s">
        <v>122</v>
      </c>
      <c r="B56" s="164" t="s">
        <v>182</v>
      </c>
      <c r="C56" s="165">
        <f t="shared" si="19"/>
        <v>1301401</v>
      </c>
      <c r="D56" s="166">
        <v>1301201</v>
      </c>
      <c r="E56" s="165">
        <f>200</f>
        <v>200</v>
      </c>
      <c r="F56" s="165">
        <v>0</v>
      </c>
      <c r="G56" s="165">
        <v>0</v>
      </c>
      <c r="H56" s="165">
        <f>I56+R56</f>
        <v>1301401</v>
      </c>
      <c r="I56" s="165">
        <f t="shared" si="15"/>
        <v>60918</v>
      </c>
      <c r="J56" s="165">
        <f>1934+200</f>
        <v>2134</v>
      </c>
      <c r="K56" s="165">
        <v>0</v>
      </c>
      <c r="L56" s="165">
        <v>0</v>
      </c>
      <c r="M56" s="165">
        <v>58784</v>
      </c>
      <c r="N56" s="165">
        <v>0</v>
      </c>
      <c r="O56" s="165">
        <v>0</v>
      </c>
      <c r="P56" s="165">
        <v>0</v>
      </c>
      <c r="Q56" s="168">
        <v>0</v>
      </c>
      <c r="R56" s="168">
        <f t="shared" si="18"/>
        <v>1240483</v>
      </c>
      <c r="S56" s="146">
        <f t="shared" si="4"/>
        <v>1299267</v>
      </c>
      <c r="T56" s="148">
        <f t="shared" si="3"/>
        <v>3.5030697002527993</v>
      </c>
      <c r="U56" s="127">
        <f t="shared" si="16"/>
        <v>0</v>
      </c>
    </row>
    <row r="57" spans="1:21" s="139" customFormat="1" ht="15.75" customHeight="1">
      <c r="A57" s="151">
        <v>6</v>
      </c>
      <c r="B57" s="156" t="s">
        <v>123</v>
      </c>
      <c r="C57" s="154">
        <f aca="true" t="shared" si="20" ref="C57:R57">SUM(C58:C61)</f>
        <v>499663362</v>
      </c>
      <c r="D57" s="154">
        <f t="shared" si="20"/>
        <v>496970370</v>
      </c>
      <c r="E57" s="154">
        <f t="shared" si="20"/>
        <v>2692992</v>
      </c>
      <c r="F57" s="154">
        <f t="shared" si="20"/>
        <v>200</v>
      </c>
      <c r="G57" s="154">
        <f t="shared" si="20"/>
        <v>0</v>
      </c>
      <c r="H57" s="154">
        <f t="shared" si="20"/>
        <v>499663162</v>
      </c>
      <c r="I57" s="154">
        <f t="shared" si="20"/>
        <v>36176180</v>
      </c>
      <c r="J57" s="154">
        <f t="shared" si="20"/>
        <v>51151</v>
      </c>
      <c r="K57" s="154">
        <f t="shared" si="20"/>
        <v>0</v>
      </c>
      <c r="L57" s="154">
        <f t="shared" si="20"/>
        <v>4300</v>
      </c>
      <c r="M57" s="154">
        <f t="shared" si="20"/>
        <v>35772776</v>
      </c>
      <c r="N57" s="154">
        <f t="shared" si="20"/>
        <v>347953</v>
      </c>
      <c r="O57" s="154">
        <f t="shared" si="20"/>
        <v>0</v>
      </c>
      <c r="P57" s="154">
        <f t="shared" si="20"/>
        <v>0</v>
      </c>
      <c r="Q57" s="154">
        <f t="shared" si="20"/>
        <v>0</v>
      </c>
      <c r="R57" s="154">
        <f t="shared" si="20"/>
        <v>463486982</v>
      </c>
      <c r="S57" s="154">
        <f t="shared" si="4"/>
        <v>499607711</v>
      </c>
      <c r="T57" s="155">
        <f t="shared" si="3"/>
        <v>0.15328041821994473</v>
      </c>
      <c r="U57" s="138">
        <f t="shared" si="10"/>
        <v>0</v>
      </c>
    </row>
    <row r="58" spans="1:21" s="128" customFormat="1" ht="15.75" customHeight="1">
      <c r="A58" s="145" t="s">
        <v>255</v>
      </c>
      <c r="B58" s="169" t="s">
        <v>213</v>
      </c>
      <c r="C58" s="161">
        <f>D58+E58</f>
        <v>403622971</v>
      </c>
      <c r="D58" s="161">
        <v>402086582</v>
      </c>
      <c r="E58" s="161">
        <v>1536389</v>
      </c>
      <c r="F58" s="161"/>
      <c r="G58" s="161"/>
      <c r="H58" s="161">
        <f>C58-F58-G58</f>
        <v>403622971</v>
      </c>
      <c r="I58" s="161">
        <f>J58+K58+L58+M58+N58+O58+P58+Q58</f>
        <v>14206036</v>
      </c>
      <c r="J58" s="161">
        <v>7800</v>
      </c>
      <c r="K58" s="161"/>
      <c r="L58" s="161"/>
      <c r="M58" s="161">
        <v>14198236</v>
      </c>
      <c r="N58" s="170"/>
      <c r="O58" s="170"/>
      <c r="P58" s="170"/>
      <c r="Q58" s="170"/>
      <c r="R58" s="170">
        <v>389416935</v>
      </c>
      <c r="S58" s="146">
        <f t="shared" si="4"/>
        <v>403615171</v>
      </c>
      <c r="T58" s="148">
        <f t="shared" si="3"/>
        <v>0.054906238446812326</v>
      </c>
      <c r="U58" s="127">
        <f t="shared" si="10"/>
        <v>0</v>
      </c>
    </row>
    <row r="59" spans="1:21" s="128" customFormat="1" ht="15.75" customHeight="1">
      <c r="A59" s="145" t="s">
        <v>256</v>
      </c>
      <c r="B59" s="169" t="s">
        <v>214</v>
      </c>
      <c r="C59" s="161">
        <f>D59+E59</f>
        <v>4040640</v>
      </c>
      <c r="D59" s="161">
        <v>4038042</v>
      </c>
      <c r="E59" s="161">
        <v>2598</v>
      </c>
      <c r="F59" s="161"/>
      <c r="G59" s="161"/>
      <c r="H59" s="161">
        <f>I59+R59</f>
        <v>4040640</v>
      </c>
      <c r="I59" s="161">
        <f>J59+K59+L59+M59+N59+O59+P59+Q59</f>
        <v>2939067</v>
      </c>
      <c r="J59" s="161">
        <v>5618</v>
      </c>
      <c r="K59" s="161"/>
      <c r="L59" s="161"/>
      <c r="M59" s="161">
        <v>2933449</v>
      </c>
      <c r="N59" s="170">
        <v>0</v>
      </c>
      <c r="O59" s="170"/>
      <c r="P59" s="170"/>
      <c r="Q59" s="170"/>
      <c r="R59" s="170">
        <v>1101573</v>
      </c>
      <c r="S59" s="146">
        <f t="shared" si="4"/>
        <v>4035022</v>
      </c>
      <c r="T59" s="148">
        <f t="shared" si="3"/>
        <v>0.19114909595460056</v>
      </c>
      <c r="U59" s="127">
        <f t="shared" si="10"/>
        <v>0</v>
      </c>
    </row>
    <row r="60" spans="1:21" s="128" customFormat="1" ht="15.75" customHeight="1">
      <c r="A60" s="145" t="s">
        <v>257</v>
      </c>
      <c r="B60" s="169" t="s">
        <v>124</v>
      </c>
      <c r="C60" s="161">
        <f>D60+E60</f>
        <v>80312692</v>
      </c>
      <c r="D60" s="161">
        <v>80040445</v>
      </c>
      <c r="E60" s="161">
        <v>272247</v>
      </c>
      <c r="F60" s="161">
        <v>200</v>
      </c>
      <c r="G60" s="161"/>
      <c r="H60" s="161">
        <f>I60+R60</f>
        <v>80312492</v>
      </c>
      <c r="I60" s="161">
        <f>J60+K60+L60+M60+N60+O60+P60+Q60</f>
        <v>9227581</v>
      </c>
      <c r="J60" s="161">
        <v>13100</v>
      </c>
      <c r="K60" s="161"/>
      <c r="L60" s="161"/>
      <c r="M60" s="161">
        <v>9086530</v>
      </c>
      <c r="N60" s="170">
        <v>127951</v>
      </c>
      <c r="O60" s="170"/>
      <c r="P60" s="170"/>
      <c r="Q60" s="170"/>
      <c r="R60" s="170">
        <v>71084911</v>
      </c>
      <c r="S60" s="146">
        <f t="shared" si="4"/>
        <v>80299392</v>
      </c>
      <c r="T60" s="148">
        <f t="shared" si="3"/>
        <v>0.14196570043654994</v>
      </c>
      <c r="U60" s="127">
        <f t="shared" si="10"/>
        <v>0</v>
      </c>
    </row>
    <row r="61" spans="1:21" s="128" customFormat="1" ht="15.75" customHeight="1">
      <c r="A61" s="145" t="s">
        <v>258</v>
      </c>
      <c r="B61" s="169" t="s">
        <v>181</v>
      </c>
      <c r="C61" s="161">
        <f>D61+E61</f>
        <v>11687059</v>
      </c>
      <c r="D61" s="161">
        <v>10805301</v>
      </c>
      <c r="E61" s="161">
        <v>881758</v>
      </c>
      <c r="F61" s="161"/>
      <c r="G61" s="161"/>
      <c r="H61" s="161">
        <f>I61+R61</f>
        <v>11687059</v>
      </c>
      <c r="I61" s="161">
        <f>J61+K61+L61+M61+N61+O61+P61+Q61</f>
        <v>9803496</v>
      </c>
      <c r="J61" s="161">
        <v>24633</v>
      </c>
      <c r="K61" s="161"/>
      <c r="L61" s="161">
        <v>4300</v>
      </c>
      <c r="M61" s="161">
        <v>9554561</v>
      </c>
      <c r="N61" s="170">
        <v>220002</v>
      </c>
      <c r="O61" s="170"/>
      <c r="P61" s="170"/>
      <c r="Q61" s="170"/>
      <c r="R61" s="170">
        <v>1883563</v>
      </c>
      <c r="S61" s="146">
        <f t="shared" si="4"/>
        <v>11658126</v>
      </c>
      <c r="T61" s="148">
        <f t="shared" si="3"/>
        <v>0.2951294109774717</v>
      </c>
      <c r="U61" s="127">
        <f t="shared" si="10"/>
        <v>0</v>
      </c>
    </row>
    <row r="62" spans="1:21" s="139" customFormat="1" ht="15.75" customHeight="1">
      <c r="A62" s="151">
        <v>7</v>
      </c>
      <c r="B62" s="156" t="s">
        <v>125</v>
      </c>
      <c r="C62" s="154">
        <f aca="true" t="shared" si="21" ref="C62:R62">SUM(C63:C69)</f>
        <v>286375832</v>
      </c>
      <c r="D62" s="190">
        <f t="shared" si="21"/>
        <v>284754077</v>
      </c>
      <c r="E62" s="154">
        <f t="shared" si="21"/>
        <v>1621755</v>
      </c>
      <c r="F62" s="154">
        <f t="shared" si="21"/>
        <v>37904</v>
      </c>
      <c r="G62" s="154">
        <f t="shared" si="21"/>
        <v>0</v>
      </c>
      <c r="H62" s="154">
        <f t="shared" si="21"/>
        <v>286337928</v>
      </c>
      <c r="I62" s="154">
        <f t="shared" si="21"/>
        <v>208928365</v>
      </c>
      <c r="J62" s="154">
        <f t="shared" si="21"/>
        <v>5108584</v>
      </c>
      <c r="K62" s="154">
        <f t="shared" si="21"/>
        <v>211593</v>
      </c>
      <c r="L62" s="154">
        <f t="shared" si="21"/>
        <v>0</v>
      </c>
      <c r="M62" s="154">
        <f t="shared" si="21"/>
        <v>199141988</v>
      </c>
      <c r="N62" s="154">
        <f t="shared" si="21"/>
        <v>0</v>
      </c>
      <c r="O62" s="154">
        <f t="shared" si="21"/>
        <v>4466200</v>
      </c>
      <c r="P62" s="154">
        <f t="shared" si="21"/>
        <v>0</v>
      </c>
      <c r="Q62" s="154">
        <f t="shared" si="21"/>
        <v>0</v>
      </c>
      <c r="R62" s="154">
        <f t="shared" si="21"/>
        <v>77409563</v>
      </c>
      <c r="S62" s="154">
        <f t="shared" si="4"/>
        <v>281017751</v>
      </c>
      <c r="T62" s="155">
        <f t="shared" si="3"/>
        <v>2.5464120202156373</v>
      </c>
      <c r="U62" s="138">
        <f t="shared" si="10"/>
        <v>0</v>
      </c>
    </row>
    <row r="63" spans="1:21" s="128" customFormat="1" ht="15.75" customHeight="1">
      <c r="A63" s="145" t="s">
        <v>234</v>
      </c>
      <c r="B63" s="171" t="s">
        <v>229</v>
      </c>
      <c r="C63" s="146">
        <f aca="true" t="shared" si="22" ref="C63:C69">D63+E63</f>
        <v>53305965</v>
      </c>
      <c r="D63" s="146">
        <v>53125765</v>
      </c>
      <c r="E63" s="146">
        <v>180200</v>
      </c>
      <c r="F63" s="146"/>
      <c r="G63" s="146"/>
      <c r="H63" s="146">
        <f aca="true" t="shared" si="23" ref="H63:H68">I63+R63</f>
        <v>53305965</v>
      </c>
      <c r="I63" s="146">
        <f aca="true" t="shared" si="24" ref="I63:I68">SUM(J63:Q63)</f>
        <v>46756974</v>
      </c>
      <c r="J63" s="146">
        <v>200</v>
      </c>
      <c r="K63" s="146">
        <v>180000</v>
      </c>
      <c r="L63" s="146"/>
      <c r="M63" s="146">
        <f>53305965-180200-6548991</f>
        <v>46576774</v>
      </c>
      <c r="N63" s="146"/>
      <c r="O63" s="146"/>
      <c r="P63" s="146"/>
      <c r="Q63" s="149"/>
      <c r="R63" s="148">
        <v>6548991</v>
      </c>
      <c r="S63" s="146">
        <f t="shared" si="4"/>
        <v>53125765</v>
      </c>
      <c r="T63" s="148">
        <f t="shared" si="3"/>
        <v>0.3853970532823617</v>
      </c>
      <c r="U63" s="127">
        <f t="shared" si="10"/>
        <v>0</v>
      </c>
    </row>
    <row r="64" spans="1:21" s="128" customFormat="1" ht="15.75" customHeight="1">
      <c r="A64" s="145" t="s">
        <v>235</v>
      </c>
      <c r="B64" s="171" t="s">
        <v>230</v>
      </c>
      <c r="C64" s="146">
        <f t="shared" si="22"/>
        <v>52378858</v>
      </c>
      <c r="D64" s="146">
        <v>52322180</v>
      </c>
      <c r="E64" s="146">
        <v>56678</v>
      </c>
      <c r="F64" s="146">
        <v>200</v>
      </c>
      <c r="G64" s="146"/>
      <c r="H64" s="146">
        <f t="shared" si="23"/>
        <v>52378658</v>
      </c>
      <c r="I64" s="146">
        <f t="shared" si="24"/>
        <v>40567189</v>
      </c>
      <c r="J64" s="146"/>
      <c r="K64" s="146">
        <v>11775</v>
      </c>
      <c r="L64" s="146"/>
      <c r="M64" s="146">
        <v>36089214</v>
      </c>
      <c r="N64" s="146"/>
      <c r="O64" s="146">
        <v>4466200</v>
      </c>
      <c r="P64" s="146"/>
      <c r="Q64" s="149">
        <v>0</v>
      </c>
      <c r="R64" s="148">
        <v>11811469</v>
      </c>
      <c r="S64" s="146">
        <f t="shared" si="4"/>
        <v>52366883</v>
      </c>
      <c r="T64" s="148">
        <f t="shared" si="3"/>
        <v>0.0290259204304247</v>
      </c>
      <c r="U64" s="127">
        <f t="shared" si="10"/>
        <v>0</v>
      </c>
    </row>
    <row r="65" spans="1:21" s="128" customFormat="1" ht="15.75" customHeight="1">
      <c r="A65" s="145" t="s">
        <v>236</v>
      </c>
      <c r="B65" s="171" t="s">
        <v>231</v>
      </c>
      <c r="C65" s="146">
        <f t="shared" si="22"/>
        <v>19494723</v>
      </c>
      <c r="D65" s="146">
        <v>18366844</v>
      </c>
      <c r="E65" s="146">
        <v>1127879</v>
      </c>
      <c r="F65" s="146">
        <v>37704</v>
      </c>
      <c r="G65" s="146"/>
      <c r="H65" s="146">
        <f t="shared" si="23"/>
        <v>19457019</v>
      </c>
      <c r="I65" s="146">
        <f t="shared" si="24"/>
        <v>16444798</v>
      </c>
      <c r="J65" s="146">
        <v>1200</v>
      </c>
      <c r="K65" s="146">
        <v>7887</v>
      </c>
      <c r="L65" s="146"/>
      <c r="M65" s="146">
        <v>16435711</v>
      </c>
      <c r="N65" s="146"/>
      <c r="O65" s="146"/>
      <c r="P65" s="146"/>
      <c r="Q65" s="149">
        <v>0</v>
      </c>
      <c r="R65" s="148">
        <v>3012221</v>
      </c>
      <c r="S65" s="146">
        <f t="shared" si="4"/>
        <v>19447932</v>
      </c>
      <c r="T65" s="148">
        <f t="shared" si="3"/>
        <v>0.05525759574547526</v>
      </c>
      <c r="U65" s="127">
        <f t="shared" si="10"/>
        <v>0</v>
      </c>
    </row>
    <row r="66" spans="1:21" s="128" customFormat="1" ht="15.75" customHeight="1">
      <c r="A66" s="145" t="s">
        <v>237</v>
      </c>
      <c r="B66" s="171" t="s">
        <v>183</v>
      </c>
      <c r="C66" s="146">
        <f t="shared" si="22"/>
        <v>83121000</v>
      </c>
      <c r="D66" s="146">
        <v>83121000</v>
      </c>
      <c r="E66" s="146"/>
      <c r="F66" s="146"/>
      <c r="G66" s="146"/>
      <c r="H66" s="146">
        <f t="shared" si="23"/>
        <v>83121000</v>
      </c>
      <c r="I66" s="146">
        <f t="shared" si="24"/>
        <v>53121000</v>
      </c>
      <c r="J66" s="146"/>
      <c r="K66" s="146"/>
      <c r="L66" s="146"/>
      <c r="M66" s="146">
        <v>53121000</v>
      </c>
      <c r="N66" s="146"/>
      <c r="O66" s="146"/>
      <c r="P66" s="146"/>
      <c r="Q66" s="149">
        <v>0</v>
      </c>
      <c r="R66" s="148">
        <v>30000000</v>
      </c>
      <c r="S66" s="146">
        <f t="shared" si="4"/>
        <v>83121000</v>
      </c>
      <c r="T66" s="148">
        <f t="shared" si="3"/>
        <v>0</v>
      </c>
      <c r="U66" s="127">
        <f t="shared" si="10"/>
        <v>0</v>
      </c>
    </row>
    <row r="67" spans="1:21" s="128" customFormat="1" ht="15.75" customHeight="1">
      <c r="A67" s="145" t="s">
        <v>238</v>
      </c>
      <c r="B67" s="171" t="s">
        <v>184</v>
      </c>
      <c r="C67" s="146">
        <f t="shared" si="22"/>
        <v>30414244</v>
      </c>
      <c r="D67" s="146">
        <v>30361111</v>
      </c>
      <c r="E67" s="146">
        <v>53133</v>
      </c>
      <c r="F67" s="146"/>
      <c r="G67" s="146"/>
      <c r="H67" s="146">
        <f t="shared" si="23"/>
        <v>30414244</v>
      </c>
      <c r="I67" s="146">
        <f t="shared" si="24"/>
        <v>8208700</v>
      </c>
      <c r="J67" s="146">
        <v>5056166</v>
      </c>
      <c r="K67" s="146">
        <v>2610</v>
      </c>
      <c r="L67" s="146"/>
      <c r="M67" s="146">
        <v>3149924</v>
      </c>
      <c r="N67" s="146"/>
      <c r="O67" s="146"/>
      <c r="P67" s="146"/>
      <c r="Q67" s="149">
        <v>0</v>
      </c>
      <c r="R67" s="148">
        <v>22205544</v>
      </c>
      <c r="S67" s="146">
        <f t="shared" si="4"/>
        <v>25355468</v>
      </c>
      <c r="T67" s="148">
        <f t="shared" si="3"/>
        <v>61.62700549417082</v>
      </c>
      <c r="U67" s="127">
        <f t="shared" si="10"/>
        <v>0</v>
      </c>
    </row>
    <row r="68" spans="1:21" s="128" customFormat="1" ht="15.75" customHeight="1">
      <c r="A68" s="145" t="s">
        <v>239</v>
      </c>
      <c r="B68" s="171" t="s">
        <v>232</v>
      </c>
      <c r="C68" s="146">
        <f t="shared" si="22"/>
        <v>8665909</v>
      </c>
      <c r="D68" s="146">
        <v>8638571</v>
      </c>
      <c r="E68" s="146">
        <v>27338</v>
      </c>
      <c r="F68" s="146"/>
      <c r="G68" s="146"/>
      <c r="H68" s="146">
        <f t="shared" si="23"/>
        <v>8665909</v>
      </c>
      <c r="I68" s="146">
        <f t="shared" si="24"/>
        <v>6250392</v>
      </c>
      <c r="J68" s="146">
        <v>20762</v>
      </c>
      <c r="K68" s="146"/>
      <c r="L68" s="146"/>
      <c r="M68" s="146">
        <f>6129567+100063</f>
        <v>6229630</v>
      </c>
      <c r="N68" s="146"/>
      <c r="O68" s="146"/>
      <c r="P68" s="146"/>
      <c r="Q68" s="149">
        <v>0</v>
      </c>
      <c r="R68" s="148">
        <v>2415517</v>
      </c>
      <c r="S68" s="146">
        <f t="shared" si="4"/>
        <v>8645147</v>
      </c>
      <c r="T68" s="148">
        <f t="shared" si="3"/>
        <v>0.3321711662244544</v>
      </c>
      <c r="U68" s="127">
        <f t="shared" si="10"/>
        <v>0</v>
      </c>
    </row>
    <row r="69" spans="1:21" s="128" customFormat="1" ht="15.75" customHeight="1">
      <c r="A69" s="145" t="s">
        <v>240</v>
      </c>
      <c r="B69" s="171" t="s">
        <v>233</v>
      </c>
      <c r="C69" s="146">
        <f t="shared" si="22"/>
        <v>38995133</v>
      </c>
      <c r="D69" s="146">
        <v>38818606</v>
      </c>
      <c r="E69" s="146">
        <v>176527</v>
      </c>
      <c r="F69" s="146"/>
      <c r="G69" s="146"/>
      <c r="H69" s="146">
        <f>I69+R69</f>
        <v>38995133</v>
      </c>
      <c r="I69" s="146">
        <f>J69+K69+L69+M69+N69+O69+P69+Q69</f>
        <v>37579312</v>
      </c>
      <c r="J69" s="146">
        <v>30256</v>
      </c>
      <c r="K69" s="146">
        <v>9321</v>
      </c>
      <c r="L69" s="146"/>
      <c r="M69" s="146">
        <v>37539735</v>
      </c>
      <c r="N69" s="146"/>
      <c r="O69" s="146"/>
      <c r="P69" s="146"/>
      <c r="Q69" s="149">
        <v>0</v>
      </c>
      <c r="R69" s="148">
        <v>1415821</v>
      </c>
      <c r="S69" s="146">
        <f t="shared" si="4"/>
        <v>38955556</v>
      </c>
      <c r="T69" s="148">
        <f t="shared" si="3"/>
        <v>0.1053159248897372</v>
      </c>
      <c r="U69" s="127">
        <f t="shared" si="10"/>
        <v>0</v>
      </c>
    </row>
    <row r="70" spans="1:21" s="139" customFormat="1" ht="15.75" customHeight="1">
      <c r="A70" s="151">
        <v>8</v>
      </c>
      <c r="B70" s="156" t="s">
        <v>126</v>
      </c>
      <c r="C70" s="154">
        <f aca="true" t="shared" si="25" ref="C70:R70">SUM(C71:C73)</f>
        <v>39345666</v>
      </c>
      <c r="D70" s="154">
        <f t="shared" si="25"/>
        <v>38852965</v>
      </c>
      <c r="E70" s="154">
        <f t="shared" si="25"/>
        <v>492701</v>
      </c>
      <c r="F70" s="154">
        <f t="shared" si="25"/>
        <v>0</v>
      </c>
      <c r="G70" s="154">
        <f t="shared" si="25"/>
        <v>0</v>
      </c>
      <c r="H70" s="154">
        <f t="shared" si="25"/>
        <v>39345666</v>
      </c>
      <c r="I70" s="154">
        <f t="shared" si="25"/>
        <v>27650998</v>
      </c>
      <c r="J70" s="154">
        <f t="shared" si="25"/>
        <v>199088</v>
      </c>
      <c r="K70" s="154">
        <f t="shared" si="25"/>
        <v>0</v>
      </c>
      <c r="L70" s="154">
        <f t="shared" si="25"/>
        <v>0</v>
      </c>
      <c r="M70" s="154">
        <f t="shared" si="25"/>
        <v>27451910</v>
      </c>
      <c r="N70" s="154">
        <f t="shared" si="25"/>
        <v>0</v>
      </c>
      <c r="O70" s="154">
        <f t="shared" si="25"/>
        <v>0</v>
      </c>
      <c r="P70" s="154">
        <f t="shared" si="25"/>
        <v>0</v>
      </c>
      <c r="Q70" s="154">
        <f t="shared" si="25"/>
        <v>0</v>
      </c>
      <c r="R70" s="154">
        <f t="shared" si="25"/>
        <v>11694668</v>
      </c>
      <c r="S70" s="154">
        <f t="shared" si="4"/>
        <v>39146578</v>
      </c>
      <c r="T70" s="155">
        <f t="shared" si="3"/>
        <v>0.7200029452824813</v>
      </c>
      <c r="U70" s="138">
        <f t="shared" si="10"/>
        <v>0</v>
      </c>
    </row>
    <row r="71" spans="1:21" s="128" customFormat="1" ht="15.75" customHeight="1">
      <c r="A71" s="145" t="s">
        <v>127</v>
      </c>
      <c r="B71" s="172" t="s">
        <v>128</v>
      </c>
      <c r="C71" s="173">
        <f aca="true" t="shared" si="26" ref="C71:C78">D71+E71</f>
        <v>3187824</v>
      </c>
      <c r="D71" s="173">
        <v>2823439</v>
      </c>
      <c r="E71" s="173">
        <v>364385</v>
      </c>
      <c r="F71" s="173">
        <v>0</v>
      </c>
      <c r="G71" s="173"/>
      <c r="H71" s="173">
        <f>I71+R71</f>
        <v>3187824</v>
      </c>
      <c r="I71" s="173">
        <f>J71+K71+L71+M71+N71+O71+P71+Q71</f>
        <v>1829233</v>
      </c>
      <c r="J71" s="173">
        <v>184488</v>
      </c>
      <c r="K71" s="173">
        <v>0</v>
      </c>
      <c r="L71" s="173"/>
      <c r="M71" s="173">
        <v>1644745</v>
      </c>
      <c r="N71" s="173"/>
      <c r="O71" s="173"/>
      <c r="P71" s="173"/>
      <c r="Q71" s="173"/>
      <c r="R71" s="173">
        <v>1358591</v>
      </c>
      <c r="S71" s="146">
        <f t="shared" si="4"/>
        <v>3003336</v>
      </c>
      <c r="T71" s="148">
        <f t="shared" si="3"/>
        <v>10.08553858365774</v>
      </c>
      <c r="U71" s="127">
        <f t="shared" si="10"/>
        <v>0</v>
      </c>
    </row>
    <row r="72" spans="1:21" s="128" customFormat="1" ht="15.75" customHeight="1">
      <c r="A72" s="145" t="s">
        <v>129</v>
      </c>
      <c r="B72" s="174" t="s">
        <v>226</v>
      </c>
      <c r="C72" s="173">
        <f t="shared" si="26"/>
        <v>18605364</v>
      </c>
      <c r="D72" s="173">
        <v>18563127</v>
      </c>
      <c r="E72" s="173">
        <v>42237</v>
      </c>
      <c r="F72" s="173">
        <v>0</v>
      </c>
      <c r="G72" s="173"/>
      <c r="H72" s="173">
        <f>I72+R72</f>
        <v>18605364</v>
      </c>
      <c r="I72" s="173">
        <f>J72+K72+L72+M72+N72+O72+P72+Q72</f>
        <v>11336254</v>
      </c>
      <c r="J72" s="173">
        <v>11200</v>
      </c>
      <c r="K72" s="173">
        <v>0</v>
      </c>
      <c r="L72" s="173"/>
      <c r="M72" s="173">
        <v>11325054</v>
      </c>
      <c r="N72" s="173"/>
      <c r="O72" s="173"/>
      <c r="P72" s="173"/>
      <c r="Q72" s="173"/>
      <c r="R72" s="173">
        <v>7269110</v>
      </c>
      <c r="S72" s="146">
        <f t="shared" si="4"/>
        <v>18594164</v>
      </c>
      <c r="T72" s="148">
        <f t="shared" si="3"/>
        <v>0.09879806856832954</v>
      </c>
      <c r="U72" s="127"/>
    </row>
    <row r="73" spans="1:21" s="128" customFormat="1" ht="15.75" customHeight="1">
      <c r="A73" s="145" t="s">
        <v>228</v>
      </c>
      <c r="B73" s="174" t="s">
        <v>227</v>
      </c>
      <c r="C73" s="173">
        <f t="shared" si="26"/>
        <v>17552478</v>
      </c>
      <c r="D73" s="173">
        <v>17466399</v>
      </c>
      <c r="E73" s="173">
        <v>86079</v>
      </c>
      <c r="F73" s="173"/>
      <c r="G73" s="173"/>
      <c r="H73" s="173">
        <f>I73+R73</f>
        <v>17552478</v>
      </c>
      <c r="I73" s="173">
        <f>J73+K73+L73+M73+N73+O73+P73+Q73</f>
        <v>14485511</v>
      </c>
      <c r="J73" s="173">
        <v>3400</v>
      </c>
      <c r="K73" s="173">
        <v>0</v>
      </c>
      <c r="L73" s="173"/>
      <c r="M73" s="173">
        <v>14482111</v>
      </c>
      <c r="N73" s="173"/>
      <c r="O73" s="173"/>
      <c r="P73" s="173"/>
      <c r="Q73" s="173"/>
      <c r="R73" s="173">
        <v>3066967</v>
      </c>
      <c r="S73" s="146">
        <f t="shared" si="4"/>
        <v>17549078</v>
      </c>
      <c r="T73" s="148">
        <f t="shared" si="3"/>
        <v>0.023471729785714844</v>
      </c>
      <c r="U73" s="127">
        <f aca="true" t="shared" si="27" ref="U73:U97">C73-F73-G73-H73</f>
        <v>0</v>
      </c>
    </row>
    <row r="74" spans="1:21" s="139" customFormat="1" ht="15.75" customHeight="1">
      <c r="A74" s="151">
        <v>9</v>
      </c>
      <c r="B74" s="156" t="s">
        <v>130</v>
      </c>
      <c r="C74" s="153">
        <f t="shared" si="26"/>
        <v>10856497</v>
      </c>
      <c r="D74" s="154">
        <f aca="true" t="shared" si="28" ref="D74:R74">SUM(D75:D77)</f>
        <v>10696272</v>
      </c>
      <c r="E74" s="154">
        <f t="shared" si="28"/>
        <v>160225</v>
      </c>
      <c r="F74" s="154">
        <f t="shared" si="28"/>
        <v>0</v>
      </c>
      <c r="G74" s="154">
        <f t="shared" si="28"/>
        <v>0</v>
      </c>
      <c r="H74" s="154">
        <f t="shared" si="28"/>
        <v>10856497</v>
      </c>
      <c r="I74" s="154">
        <f t="shared" si="28"/>
        <v>8995759</v>
      </c>
      <c r="J74" s="154">
        <f t="shared" si="28"/>
        <v>46496</v>
      </c>
      <c r="K74" s="154">
        <f t="shared" si="28"/>
        <v>15000</v>
      </c>
      <c r="L74" s="154">
        <f t="shared" si="28"/>
        <v>0</v>
      </c>
      <c r="M74" s="154">
        <f t="shared" si="28"/>
        <v>8934263</v>
      </c>
      <c r="N74" s="154">
        <f t="shared" si="28"/>
        <v>0</v>
      </c>
      <c r="O74" s="154">
        <f t="shared" si="28"/>
        <v>0</v>
      </c>
      <c r="P74" s="154">
        <f t="shared" si="28"/>
        <v>0</v>
      </c>
      <c r="Q74" s="154">
        <f t="shared" si="28"/>
        <v>0</v>
      </c>
      <c r="R74" s="154">
        <f t="shared" si="28"/>
        <v>1860738</v>
      </c>
      <c r="S74" s="154">
        <f t="shared" si="4"/>
        <v>10795001</v>
      </c>
      <c r="T74" s="155">
        <f t="shared" si="3"/>
        <v>0.6836110215936197</v>
      </c>
      <c r="U74" s="138">
        <f t="shared" si="27"/>
        <v>0</v>
      </c>
    </row>
    <row r="75" spans="1:21" s="128" customFormat="1" ht="15.75" customHeight="1">
      <c r="A75" s="145" t="s">
        <v>131</v>
      </c>
      <c r="B75" s="171" t="s">
        <v>132</v>
      </c>
      <c r="C75" s="159">
        <f>SUM(D75:E75)</f>
        <v>3412539</v>
      </c>
      <c r="D75" s="159">
        <v>3380007</v>
      </c>
      <c r="E75" s="159">
        <v>32532</v>
      </c>
      <c r="F75" s="159">
        <v>0</v>
      </c>
      <c r="G75" s="159">
        <v>0</v>
      </c>
      <c r="H75" s="159">
        <f>I75+R75</f>
        <v>3412539</v>
      </c>
      <c r="I75" s="159">
        <f>SUM(J75:Q75)</f>
        <v>2520309</v>
      </c>
      <c r="J75" s="159">
        <v>29384</v>
      </c>
      <c r="K75" s="159">
        <v>0</v>
      </c>
      <c r="L75" s="159">
        <v>0</v>
      </c>
      <c r="M75" s="159">
        <f>C75-J75-K75-L75-N75-O75-P75-Q75-R75-F75-G75</f>
        <v>2490925</v>
      </c>
      <c r="N75" s="159">
        <v>0</v>
      </c>
      <c r="O75" s="159">
        <v>0</v>
      </c>
      <c r="P75" s="159">
        <v>0</v>
      </c>
      <c r="Q75" s="175">
        <v>0</v>
      </c>
      <c r="R75" s="148">
        <v>892230</v>
      </c>
      <c r="S75" s="146">
        <f t="shared" si="4"/>
        <v>3383155</v>
      </c>
      <c r="T75" s="148">
        <f t="shared" si="3"/>
        <v>1.1658887858591942</v>
      </c>
      <c r="U75" s="127">
        <f t="shared" si="27"/>
        <v>0</v>
      </c>
    </row>
    <row r="76" spans="1:21" s="128" customFormat="1" ht="15.75" customHeight="1">
      <c r="A76" s="145" t="s">
        <v>133</v>
      </c>
      <c r="B76" s="171" t="s">
        <v>134</v>
      </c>
      <c r="C76" s="159">
        <f>SUM(D76:E76)</f>
        <v>4515458</v>
      </c>
      <c r="D76" s="159">
        <v>4403090</v>
      </c>
      <c r="E76" s="159">
        <v>112368</v>
      </c>
      <c r="F76" s="159">
        <v>0</v>
      </c>
      <c r="G76" s="159">
        <v>0</v>
      </c>
      <c r="H76" s="159">
        <f>I76+R76</f>
        <v>4515458</v>
      </c>
      <c r="I76" s="159">
        <f>SUM(J76:Q76)</f>
        <v>4118123</v>
      </c>
      <c r="J76" s="159">
        <v>7887</v>
      </c>
      <c r="K76" s="159">
        <v>15000</v>
      </c>
      <c r="L76" s="159">
        <v>0</v>
      </c>
      <c r="M76" s="159">
        <f>C76-J76-K76-L76-N76-O76-P76-Q76-R76-F76-G76</f>
        <v>4095236</v>
      </c>
      <c r="N76" s="159">
        <v>0</v>
      </c>
      <c r="O76" s="159">
        <v>0</v>
      </c>
      <c r="P76" s="159">
        <v>0</v>
      </c>
      <c r="Q76" s="175">
        <v>0</v>
      </c>
      <c r="R76" s="148">
        <v>397335</v>
      </c>
      <c r="S76" s="146">
        <f t="shared" si="4"/>
        <v>4492571</v>
      </c>
      <c r="T76" s="148">
        <f t="shared" si="3"/>
        <v>0.5557629046048406</v>
      </c>
      <c r="U76" s="127">
        <f t="shared" si="27"/>
        <v>0</v>
      </c>
    </row>
    <row r="77" spans="1:21" s="128" customFormat="1" ht="15.75" customHeight="1">
      <c r="A77" s="145" t="s">
        <v>135</v>
      </c>
      <c r="B77" s="171" t="s">
        <v>136</v>
      </c>
      <c r="C77" s="159">
        <f>SUM(D77:E77)</f>
        <v>2928500</v>
      </c>
      <c r="D77" s="159">
        <v>2913175</v>
      </c>
      <c r="E77" s="159">
        <v>15325</v>
      </c>
      <c r="F77" s="159">
        <v>0</v>
      </c>
      <c r="G77" s="159">
        <v>0</v>
      </c>
      <c r="H77" s="159">
        <f>I77+R77</f>
        <v>2928500</v>
      </c>
      <c r="I77" s="159">
        <f>SUM(J77:Q77)</f>
        <v>2357327</v>
      </c>
      <c r="J77" s="159">
        <v>9225</v>
      </c>
      <c r="K77" s="159">
        <v>0</v>
      </c>
      <c r="L77" s="159">
        <v>0</v>
      </c>
      <c r="M77" s="159">
        <f>C77-J77-K77-L77-N77-O77-P77-Q77-R77-F77-G77</f>
        <v>2348102</v>
      </c>
      <c r="N77" s="159">
        <v>0</v>
      </c>
      <c r="O77" s="159">
        <v>0</v>
      </c>
      <c r="P77" s="159">
        <v>0</v>
      </c>
      <c r="Q77" s="175">
        <v>0</v>
      </c>
      <c r="R77" s="148">
        <v>571173</v>
      </c>
      <c r="S77" s="146">
        <f t="shared" si="4"/>
        <v>2919275</v>
      </c>
      <c r="T77" s="148">
        <f aca="true" t="shared" si="29" ref="T77:T114">(J77+K77+L77)/I77*100</f>
        <v>0.3913330649502594</v>
      </c>
      <c r="U77" s="127">
        <f t="shared" si="27"/>
        <v>0</v>
      </c>
    </row>
    <row r="78" spans="1:21" s="139" customFormat="1" ht="15.75" customHeight="1">
      <c r="A78" s="151">
        <v>10</v>
      </c>
      <c r="B78" s="156" t="s">
        <v>137</v>
      </c>
      <c r="C78" s="153">
        <f t="shared" si="26"/>
        <v>420287573</v>
      </c>
      <c r="D78" s="154">
        <f aca="true" t="shared" si="30" ref="D78:R78">SUM(D79:D87)</f>
        <v>394438705</v>
      </c>
      <c r="E78" s="154">
        <f t="shared" si="30"/>
        <v>25848868</v>
      </c>
      <c r="F78" s="154">
        <f t="shared" si="30"/>
        <v>28572</v>
      </c>
      <c r="G78" s="154">
        <f t="shared" si="30"/>
        <v>0</v>
      </c>
      <c r="H78" s="154">
        <f t="shared" si="30"/>
        <v>420259001</v>
      </c>
      <c r="I78" s="154">
        <f t="shared" si="30"/>
        <v>162791311</v>
      </c>
      <c r="J78" s="154">
        <f t="shared" si="30"/>
        <v>189490</v>
      </c>
      <c r="K78" s="154">
        <f t="shared" si="30"/>
        <v>47142</v>
      </c>
      <c r="L78" s="154">
        <f t="shared" si="30"/>
        <v>0</v>
      </c>
      <c r="M78" s="154">
        <f t="shared" si="30"/>
        <v>158882672</v>
      </c>
      <c r="N78" s="154">
        <f t="shared" si="30"/>
        <v>297377</v>
      </c>
      <c r="O78" s="154">
        <f t="shared" si="30"/>
        <v>0</v>
      </c>
      <c r="P78" s="154">
        <f t="shared" si="30"/>
        <v>0</v>
      </c>
      <c r="Q78" s="154">
        <f t="shared" si="30"/>
        <v>3374630</v>
      </c>
      <c r="R78" s="154">
        <f t="shared" si="30"/>
        <v>257467690</v>
      </c>
      <c r="S78" s="154">
        <f aca="true" t="shared" si="31" ref="S78:S114">SUM(M78:R78)</f>
        <v>420022369</v>
      </c>
      <c r="T78" s="155">
        <f t="shared" si="29"/>
        <v>0.14535910949202935</v>
      </c>
      <c r="U78" s="138">
        <f t="shared" si="27"/>
        <v>0</v>
      </c>
    </row>
    <row r="79" spans="1:21" s="128" customFormat="1" ht="15.75" customHeight="1">
      <c r="A79" s="145" t="s">
        <v>138</v>
      </c>
      <c r="B79" s="176" t="s">
        <v>191</v>
      </c>
      <c r="C79" s="147">
        <v>5568327</v>
      </c>
      <c r="D79" s="147">
        <v>212436</v>
      </c>
      <c r="E79" s="147">
        <v>5355891</v>
      </c>
      <c r="F79" s="147">
        <v>0</v>
      </c>
      <c r="G79" s="147">
        <v>0</v>
      </c>
      <c r="H79" s="147">
        <v>5568327</v>
      </c>
      <c r="I79" s="147">
        <v>5446149</v>
      </c>
      <c r="J79" s="147">
        <v>0</v>
      </c>
      <c r="K79" s="147">
        <v>0</v>
      </c>
      <c r="L79" s="147">
        <v>0</v>
      </c>
      <c r="M79" s="147">
        <v>5446149</v>
      </c>
      <c r="N79" s="147">
        <v>0</v>
      </c>
      <c r="O79" s="147">
        <v>0</v>
      </c>
      <c r="P79" s="147">
        <v>0</v>
      </c>
      <c r="Q79" s="147">
        <v>0</v>
      </c>
      <c r="R79" s="147">
        <v>122178</v>
      </c>
      <c r="S79" s="146">
        <f t="shared" si="31"/>
        <v>5568327</v>
      </c>
      <c r="T79" s="148">
        <f t="shared" si="29"/>
        <v>0</v>
      </c>
      <c r="U79" s="127">
        <f t="shared" si="27"/>
        <v>0</v>
      </c>
    </row>
    <row r="80" spans="1:21" s="128" customFormat="1" ht="15.75" customHeight="1">
      <c r="A80" s="145" t="s">
        <v>259</v>
      </c>
      <c r="B80" s="176" t="s">
        <v>192</v>
      </c>
      <c r="C80" s="147">
        <v>161919087</v>
      </c>
      <c r="D80" s="147">
        <v>161841917</v>
      </c>
      <c r="E80" s="147">
        <v>77170</v>
      </c>
      <c r="F80" s="147">
        <v>0</v>
      </c>
      <c r="G80" s="147">
        <v>0</v>
      </c>
      <c r="H80" s="147">
        <v>161919087</v>
      </c>
      <c r="I80" s="147">
        <v>14073802</v>
      </c>
      <c r="J80" s="147">
        <v>142160</v>
      </c>
      <c r="K80" s="147">
        <v>0</v>
      </c>
      <c r="L80" s="147">
        <v>0</v>
      </c>
      <c r="M80" s="147">
        <v>13931642</v>
      </c>
      <c r="N80" s="147">
        <v>0</v>
      </c>
      <c r="O80" s="147">
        <v>0</v>
      </c>
      <c r="P80" s="147">
        <v>0</v>
      </c>
      <c r="Q80" s="147">
        <v>0</v>
      </c>
      <c r="R80" s="147">
        <v>147845285</v>
      </c>
      <c r="S80" s="146">
        <f t="shared" si="31"/>
        <v>161776927</v>
      </c>
      <c r="T80" s="148">
        <f t="shared" si="29"/>
        <v>1.010103737426461</v>
      </c>
      <c r="U80" s="127">
        <f t="shared" si="27"/>
        <v>0</v>
      </c>
    </row>
    <row r="81" spans="1:21" s="128" customFormat="1" ht="15.75" customHeight="1">
      <c r="A81" s="145" t="s">
        <v>139</v>
      </c>
      <c r="B81" s="176" t="s">
        <v>146</v>
      </c>
      <c r="C81" s="147">
        <v>25608891</v>
      </c>
      <c r="D81" s="147">
        <v>25596191</v>
      </c>
      <c r="E81" s="147">
        <v>12700</v>
      </c>
      <c r="F81" s="147">
        <v>0</v>
      </c>
      <c r="G81" s="147">
        <v>0</v>
      </c>
      <c r="H81" s="147">
        <v>25608891</v>
      </c>
      <c r="I81" s="147">
        <v>24499656</v>
      </c>
      <c r="J81" s="147">
        <v>0</v>
      </c>
      <c r="K81" s="147">
        <v>0</v>
      </c>
      <c r="L81" s="147">
        <v>0</v>
      </c>
      <c r="M81" s="147">
        <v>21927496</v>
      </c>
      <c r="N81" s="147">
        <v>0</v>
      </c>
      <c r="O81" s="147">
        <v>0</v>
      </c>
      <c r="P81" s="147">
        <v>0</v>
      </c>
      <c r="Q81" s="147">
        <v>2572160</v>
      </c>
      <c r="R81" s="147">
        <v>1109235</v>
      </c>
      <c r="S81" s="146">
        <f t="shared" si="31"/>
        <v>25608891</v>
      </c>
      <c r="T81" s="148">
        <f t="shared" si="29"/>
        <v>0</v>
      </c>
      <c r="U81" s="127">
        <f t="shared" si="27"/>
        <v>0</v>
      </c>
    </row>
    <row r="82" spans="1:21" s="128" customFormat="1" ht="15.75" customHeight="1">
      <c r="A82" s="145" t="s">
        <v>140</v>
      </c>
      <c r="B82" s="176" t="s">
        <v>193</v>
      </c>
      <c r="C82" s="147">
        <v>7730111</v>
      </c>
      <c r="D82" s="147">
        <v>7724411</v>
      </c>
      <c r="E82" s="147">
        <v>5700</v>
      </c>
      <c r="F82" s="147">
        <v>0</v>
      </c>
      <c r="G82" s="147">
        <v>0</v>
      </c>
      <c r="H82" s="147">
        <v>7730111</v>
      </c>
      <c r="I82" s="147">
        <v>5982638</v>
      </c>
      <c r="J82" s="147">
        <v>26900</v>
      </c>
      <c r="K82" s="147">
        <v>27042</v>
      </c>
      <c r="L82" s="147">
        <v>0</v>
      </c>
      <c r="M82" s="147">
        <v>5126226</v>
      </c>
      <c r="N82" s="147">
        <v>0</v>
      </c>
      <c r="O82" s="147">
        <v>0</v>
      </c>
      <c r="P82" s="147">
        <v>0</v>
      </c>
      <c r="Q82" s="147">
        <v>802470</v>
      </c>
      <c r="R82" s="147">
        <v>1747473</v>
      </c>
      <c r="S82" s="146">
        <f t="shared" si="31"/>
        <v>7676169</v>
      </c>
      <c r="T82" s="148">
        <f t="shared" si="29"/>
        <v>0.9016423858505228</v>
      </c>
      <c r="U82" s="127">
        <f t="shared" si="27"/>
        <v>0</v>
      </c>
    </row>
    <row r="83" spans="1:21" s="128" customFormat="1" ht="15.75" customHeight="1">
      <c r="A83" s="145" t="s">
        <v>141</v>
      </c>
      <c r="B83" s="176" t="s">
        <v>175</v>
      </c>
      <c r="C83" s="147">
        <v>38214642</v>
      </c>
      <c r="D83" s="147">
        <v>38213842</v>
      </c>
      <c r="E83" s="147">
        <v>800</v>
      </c>
      <c r="F83" s="147">
        <v>0</v>
      </c>
      <c r="G83" s="147">
        <v>0</v>
      </c>
      <c r="H83" s="147">
        <v>38214642</v>
      </c>
      <c r="I83" s="147">
        <v>37429635</v>
      </c>
      <c r="J83" s="147">
        <v>0</v>
      </c>
      <c r="K83" s="147">
        <v>0</v>
      </c>
      <c r="L83" s="147">
        <v>0</v>
      </c>
      <c r="M83" s="147">
        <v>37429635</v>
      </c>
      <c r="N83" s="147">
        <v>0</v>
      </c>
      <c r="O83" s="147">
        <v>0</v>
      </c>
      <c r="P83" s="147">
        <v>0</v>
      </c>
      <c r="Q83" s="147">
        <v>0</v>
      </c>
      <c r="R83" s="147">
        <v>785007</v>
      </c>
      <c r="S83" s="146">
        <f t="shared" si="31"/>
        <v>38214642</v>
      </c>
      <c r="T83" s="148">
        <f t="shared" si="29"/>
        <v>0</v>
      </c>
      <c r="U83" s="127">
        <f t="shared" si="27"/>
        <v>0</v>
      </c>
    </row>
    <row r="84" spans="1:21" s="128" customFormat="1" ht="15.75" customHeight="1">
      <c r="A84" s="145" t="s">
        <v>142</v>
      </c>
      <c r="B84" s="176" t="s">
        <v>176</v>
      </c>
      <c r="C84" s="147">
        <v>76634984</v>
      </c>
      <c r="D84" s="147">
        <v>76618784</v>
      </c>
      <c r="E84" s="147">
        <v>16200</v>
      </c>
      <c r="F84" s="147">
        <v>0</v>
      </c>
      <c r="G84" s="147">
        <v>0</v>
      </c>
      <c r="H84" s="147">
        <v>76634984</v>
      </c>
      <c r="I84" s="147">
        <v>6794832</v>
      </c>
      <c r="J84" s="147">
        <v>6000</v>
      </c>
      <c r="K84" s="147">
        <v>0</v>
      </c>
      <c r="L84" s="147">
        <v>0</v>
      </c>
      <c r="M84" s="147">
        <v>6639008</v>
      </c>
      <c r="N84" s="147">
        <v>149824</v>
      </c>
      <c r="O84" s="147">
        <v>0</v>
      </c>
      <c r="P84" s="147">
        <v>0</v>
      </c>
      <c r="Q84" s="147">
        <v>0</v>
      </c>
      <c r="R84" s="147">
        <v>69840152</v>
      </c>
      <c r="S84" s="146">
        <f t="shared" si="31"/>
        <v>76628984</v>
      </c>
      <c r="T84" s="148">
        <f t="shared" si="29"/>
        <v>0.08830240394464499</v>
      </c>
      <c r="U84" s="127">
        <f t="shared" si="27"/>
        <v>0</v>
      </c>
    </row>
    <row r="85" spans="1:21" s="128" customFormat="1" ht="15.75" customHeight="1">
      <c r="A85" s="145" t="s">
        <v>143</v>
      </c>
      <c r="B85" s="177" t="s">
        <v>194</v>
      </c>
      <c r="C85" s="178">
        <v>41021029</v>
      </c>
      <c r="D85" s="178">
        <v>22008893</v>
      </c>
      <c r="E85" s="178">
        <v>19012136</v>
      </c>
      <c r="F85" s="178">
        <v>28572</v>
      </c>
      <c r="G85" s="178">
        <v>0</v>
      </c>
      <c r="H85" s="178">
        <v>40992457</v>
      </c>
      <c r="I85" s="178">
        <v>29837399</v>
      </c>
      <c r="J85" s="178">
        <v>13280</v>
      </c>
      <c r="K85" s="178">
        <v>0</v>
      </c>
      <c r="L85" s="178">
        <v>0</v>
      </c>
      <c r="M85" s="178">
        <v>29676566</v>
      </c>
      <c r="N85" s="178">
        <v>147553</v>
      </c>
      <c r="O85" s="178">
        <v>0</v>
      </c>
      <c r="P85" s="178">
        <v>0</v>
      </c>
      <c r="Q85" s="178">
        <v>0</v>
      </c>
      <c r="R85" s="178">
        <v>11155058</v>
      </c>
      <c r="S85" s="146">
        <f t="shared" si="31"/>
        <v>40979177</v>
      </c>
      <c r="T85" s="148">
        <f t="shared" si="29"/>
        <v>0.04450790097353995</v>
      </c>
      <c r="U85" s="127">
        <f t="shared" si="27"/>
        <v>0</v>
      </c>
    </row>
    <row r="86" spans="1:21" s="128" customFormat="1" ht="15.75" customHeight="1">
      <c r="A86" s="145" t="s">
        <v>144</v>
      </c>
      <c r="B86" s="176" t="s">
        <v>195</v>
      </c>
      <c r="C86" s="147">
        <v>55573730</v>
      </c>
      <c r="D86" s="147">
        <v>55471722</v>
      </c>
      <c r="E86" s="147">
        <v>102008</v>
      </c>
      <c r="F86" s="147">
        <v>0</v>
      </c>
      <c r="G86" s="147">
        <v>0</v>
      </c>
      <c r="H86" s="147">
        <v>55573730</v>
      </c>
      <c r="I86" s="147">
        <v>32184074</v>
      </c>
      <c r="J86" s="147">
        <v>0</v>
      </c>
      <c r="K86" s="147">
        <v>0</v>
      </c>
      <c r="L86" s="147">
        <v>0</v>
      </c>
      <c r="M86" s="147">
        <v>32184074</v>
      </c>
      <c r="N86" s="147">
        <v>0</v>
      </c>
      <c r="O86" s="147">
        <v>0</v>
      </c>
      <c r="P86" s="147">
        <v>0</v>
      </c>
      <c r="Q86" s="147">
        <v>0</v>
      </c>
      <c r="R86" s="147">
        <v>23389656</v>
      </c>
      <c r="S86" s="146">
        <f t="shared" si="31"/>
        <v>55573730</v>
      </c>
      <c r="T86" s="148">
        <f t="shared" si="29"/>
        <v>0</v>
      </c>
      <c r="U86" s="127">
        <f t="shared" si="27"/>
        <v>0</v>
      </c>
    </row>
    <row r="87" spans="1:21" s="128" customFormat="1" ht="15.75" customHeight="1">
      <c r="A87" s="145" t="s">
        <v>145</v>
      </c>
      <c r="B87" s="176" t="s">
        <v>196</v>
      </c>
      <c r="C87" s="147">
        <v>8016772</v>
      </c>
      <c r="D87" s="147">
        <v>6750509</v>
      </c>
      <c r="E87" s="147">
        <v>1266263</v>
      </c>
      <c r="F87" s="147">
        <v>0</v>
      </c>
      <c r="G87" s="147">
        <v>0</v>
      </c>
      <c r="H87" s="147">
        <v>8016772</v>
      </c>
      <c r="I87" s="147">
        <v>6543126</v>
      </c>
      <c r="J87" s="147">
        <v>1150</v>
      </c>
      <c r="K87" s="147">
        <v>20100</v>
      </c>
      <c r="L87" s="147">
        <v>0</v>
      </c>
      <c r="M87" s="147">
        <v>6521876</v>
      </c>
      <c r="N87" s="147">
        <v>0</v>
      </c>
      <c r="O87" s="147">
        <v>0</v>
      </c>
      <c r="P87" s="147">
        <v>0</v>
      </c>
      <c r="Q87" s="147">
        <v>0</v>
      </c>
      <c r="R87" s="147">
        <v>1473646</v>
      </c>
      <c r="S87" s="146">
        <f t="shared" si="31"/>
        <v>7995522</v>
      </c>
      <c r="T87" s="148">
        <f t="shared" si="29"/>
        <v>0.3247683141055208</v>
      </c>
      <c r="U87" s="127">
        <f t="shared" si="27"/>
        <v>0</v>
      </c>
    </row>
    <row r="88" spans="1:21" s="139" customFormat="1" ht="15.75" customHeight="1">
      <c r="A88" s="151">
        <v>11</v>
      </c>
      <c r="B88" s="156" t="s">
        <v>147</v>
      </c>
      <c r="C88" s="153">
        <f>C89+C90</f>
        <v>9963754</v>
      </c>
      <c r="D88" s="153">
        <f aca="true" t="shared" si="32" ref="D88:R88">D89+D90</f>
        <v>9903693</v>
      </c>
      <c r="E88" s="153">
        <f t="shared" si="32"/>
        <v>60061</v>
      </c>
      <c r="F88" s="153">
        <f t="shared" si="32"/>
        <v>0</v>
      </c>
      <c r="G88" s="153">
        <f t="shared" si="32"/>
        <v>0</v>
      </c>
      <c r="H88" s="153">
        <f t="shared" si="32"/>
        <v>9963754</v>
      </c>
      <c r="I88" s="153">
        <f t="shared" si="32"/>
        <v>5885254</v>
      </c>
      <c r="J88" s="153">
        <f t="shared" si="32"/>
        <v>146698</v>
      </c>
      <c r="K88" s="153">
        <f t="shared" si="32"/>
        <v>0</v>
      </c>
      <c r="L88" s="153">
        <f t="shared" si="32"/>
        <v>0</v>
      </c>
      <c r="M88" s="153">
        <f t="shared" si="32"/>
        <v>5499482</v>
      </c>
      <c r="N88" s="153">
        <f t="shared" si="32"/>
        <v>0</v>
      </c>
      <c r="O88" s="153">
        <f t="shared" si="32"/>
        <v>0</v>
      </c>
      <c r="P88" s="153">
        <f t="shared" si="32"/>
        <v>0</v>
      </c>
      <c r="Q88" s="153">
        <f t="shared" si="32"/>
        <v>239074</v>
      </c>
      <c r="R88" s="153">
        <f t="shared" si="32"/>
        <v>4078500</v>
      </c>
      <c r="S88" s="154">
        <f t="shared" si="31"/>
        <v>9817056</v>
      </c>
      <c r="T88" s="155">
        <f t="shared" si="29"/>
        <v>2.492636681441447</v>
      </c>
      <c r="U88" s="138">
        <f t="shared" si="27"/>
        <v>0</v>
      </c>
    </row>
    <row r="89" spans="1:21" s="128" customFormat="1" ht="15.75" customHeight="1">
      <c r="A89" s="145" t="s">
        <v>148</v>
      </c>
      <c r="B89" s="162" t="s">
        <v>149</v>
      </c>
      <c r="C89" s="179">
        <v>6366336</v>
      </c>
      <c r="D89" s="179">
        <v>6306675</v>
      </c>
      <c r="E89" s="179">
        <v>59661</v>
      </c>
      <c r="F89" s="179">
        <v>0</v>
      </c>
      <c r="G89" s="179">
        <v>0</v>
      </c>
      <c r="H89" s="179">
        <v>6366336</v>
      </c>
      <c r="I89" s="179">
        <v>2849258</v>
      </c>
      <c r="J89" s="179">
        <v>146298</v>
      </c>
      <c r="K89" s="179">
        <v>0</v>
      </c>
      <c r="L89" s="179">
        <v>0</v>
      </c>
      <c r="M89" s="179">
        <v>2518486</v>
      </c>
      <c r="N89" s="179">
        <v>0</v>
      </c>
      <c r="O89" s="179">
        <v>0</v>
      </c>
      <c r="P89" s="179">
        <v>0</v>
      </c>
      <c r="Q89" s="180">
        <v>184474</v>
      </c>
      <c r="R89" s="181">
        <v>3517078</v>
      </c>
      <c r="S89" s="146">
        <f t="shared" si="31"/>
        <v>6220038</v>
      </c>
      <c r="T89" s="148">
        <f t="shared" si="29"/>
        <v>5.134599955497186</v>
      </c>
      <c r="U89" s="127">
        <f t="shared" si="27"/>
        <v>0</v>
      </c>
    </row>
    <row r="90" spans="1:21" s="128" customFormat="1" ht="15.75" customHeight="1">
      <c r="A90" s="145" t="s">
        <v>150</v>
      </c>
      <c r="B90" s="162" t="s">
        <v>185</v>
      </c>
      <c r="C90" s="179">
        <v>3597418</v>
      </c>
      <c r="D90" s="179">
        <v>3597018</v>
      </c>
      <c r="E90" s="179">
        <v>400</v>
      </c>
      <c r="F90" s="179">
        <v>0</v>
      </c>
      <c r="G90" s="179">
        <v>0</v>
      </c>
      <c r="H90" s="179">
        <v>3597418</v>
      </c>
      <c r="I90" s="179">
        <v>3035996</v>
      </c>
      <c r="J90" s="179">
        <v>400</v>
      </c>
      <c r="K90" s="179">
        <v>0</v>
      </c>
      <c r="L90" s="179">
        <v>0</v>
      </c>
      <c r="M90" s="179">
        <v>2980996</v>
      </c>
      <c r="N90" s="179">
        <v>0</v>
      </c>
      <c r="O90" s="179">
        <v>0</v>
      </c>
      <c r="P90" s="179">
        <v>0</v>
      </c>
      <c r="Q90" s="180">
        <v>54600</v>
      </c>
      <c r="R90" s="181">
        <v>561422</v>
      </c>
      <c r="S90" s="146">
        <f t="shared" si="31"/>
        <v>3597018</v>
      </c>
      <c r="T90" s="148">
        <f t="shared" si="29"/>
        <v>0.013175247925227833</v>
      </c>
      <c r="U90" s="127">
        <f t="shared" si="27"/>
        <v>0</v>
      </c>
    </row>
    <row r="91" spans="1:21" s="139" customFormat="1" ht="15.75" customHeight="1">
      <c r="A91" s="151">
        <v>12</v>
      </c>
      <c r="B91" s="156" t="s">
        <v>151</v>
      </c>
      <c r="C91" s="153">
        <f>SUM(C92:C94)</f>
        <v>26037640</v>
      </c>
      <c r="D91" s="153">
        <f aca="true" t="shared" si="33" ref="D91:R91">SUM(D92:D94)</f>
        <v>19532182</v>
      </c>
      <c r="E91" s="153">
        <f t="shared" si="33"/>
        <v>6505458</v>
      </c>
      <c r="F91" s="153">
        <f t="shared" si="33"/>
        <v>0</v>
      </c>
      <c r="G91" s="153">
        <f t="shared" si="33"/>
        <v>0</v>
      </c>
      <c r="H91" s="153">
        <f t="shared" si="33"/>
        <v>26037640</v>
      </c>
      <c r="I91" s="153">
        <f t="shared" si="33"/>
        <v>24859199</v>
      </c>
      <c r="J91" s="153">
        <f t="shared" si="33"/>
        <v>1542467</v>
      </c>
      <c r="K91" s="153">
        <f t="shared" si="33"/>
        <v>3157842</v>
      </c>
      <c r="L91" s="153">
        <f t="shared" si="33"/>
        <v>0</v>
      </c>
      <c r="M91" s="153">
        <f t="shared" si="33"/>
        <v>15613524</v>
      </c>
      <c r="N91" s="153">
        <f t="shared" si="33"/>
        <v>4545366</v>
      </c>
      <c r="O91" s="153">
        <f t="shared" si="33"/>
        <v>0</v>
      </c>
      <c r="P91" s="153">
        <f t="shared" si="33"/>
        <v>0</v>
      </c>
      <c r="Q91" s="153">
        <f t="shared" si="33"/>
        <v>0</v>
      </c>
      <c r="R91" s="153">
        <f t="shared" si="33"/>
        <v>1178441</v>
      </c>
      <c r="S91" s="154">
        <f t="shared" si="31"/>
        <v>21337331</v>
      </c>
      <c r="T91" s="155">
        <f t="shared" si="29"/>
        <v>18.90772506386871</v>
      </c>
      <c r="U91" s="138">
        <f t="shared" si="27"/>
        <v>0</v>
      </c>
    </row>
    <row r="92" spans="1:21" s="128" customFormat="1" ht="15.75" customHeight="1">
      <c r="A92" s="182" t="s">
        <v>200</v>
      </c>
      <c r="B92" s="174" t="s">
        <v>197</v>
      </c>
      <c r="C92" s="173">
        <f>D92+E92</f>
        <v>10899325</v>
      </c>
      <c r="D92" s="173">
        <v>10843794</v>
      </c>
      <c r="E92" s="173">
        <v>55531</v>
      </c>
      <c r="F92" s="173">
        <v>0</v>
      </c>
      <c r="G92" s="173">
        <v>0</v>
      </c>
      <c r="H92" s="173">
        <f>C92-F92-G92</f>
        <v>10899325</v>
      </c>
      <c r="I92" s="173">
        <f>H92-R92</f>
        <v>10740112</v>
      </c>
      <c r="J92" s="173">
        <v>42201</v>
      </c>
      <c r="K92" s="173">
        <v>663862</v>
      </c>
      <c r="L92" s="173"/>
      <c r="M92" s="173">
        <f>I92-J92-K92-N92</f>
        <v>10034049</v>
      </c>
      <c r="N92" s="173"/>
      <c r="O92" s="173"/>
      <c r="P92" s="173"/>
      <c r="Q92" s="173"/>
      <c r="R92" s="173">
        <v>159213</v>
      </c>
      <c r="S92" s="146">
        <f t="shared" si="31"/>
        <v>10193262</v>
      </c>
      <c r="T92" s="148">
        <f t="shared" si="29"/>
        <v>6.574074832739174</v>
      </c>
      <c r="U92" s="127"/>
    </row>
    <row r="93" spans="1:21" s="128" customFormat="1" ht="15.75" customHeight="1">
      <c r="A93" s="182" t="s">
        <v>201</v>
      </c>
      <c r="B93" s="174" t="s">
        <v>198</v>
      </c>
      <c r="C93" s="173">
        <f>D93+E93</f>
        <v>12957692</v>
      </c>
      <c r="D93" s="173">
        <v>7726844</v>
      </c>
      <c r="E93" s="173">
        <v>5230848</v>
      </c>
      <c r="F93" s="173">
        <v>0</v>
      </c>
      <c r="G93" s="173">
        <v>0</v>
      </c>
      <c r="H93" s="173">
        <f>C93-F93-G93</f>
        <v>12957692</v>
      </c>
      <c r="I93" s="173">
        <f>H93-R93</f>
        <v>12347808</v>
      </c>
      <c r="J93" s="173">
        <v>1444087</v>
      </c>
      <c r="K93" s="173">
        <v>2493980</v>
      </c>
      <c r="L93" s="173"/>
      <c r="M93" s="173">
        <f>I93-J93-K93-N93</f>
        <v>3864375</v>
      </c>
      <c r="N93" s="173">
        <v>4545366</v>
      </c>
      <c r="O93" s="173"/>
      <c r="P93" s="173"/>
      <c r="Q93" s="173"/>
      <c r="R93" s="173">
        <v>609884</v>
      </c>
      <c r="S93" s="146">
        <f t="shared" si="31"/>
        <v>9019625</v>
      </c>
      <c r="T93" s="148">
        <f t="shared" si="29"/>
        <v>31.892842843037407</v>
      </c>
      <c r="U93" s="127"/>
    </row>
    <row r="94" spans="1:21" s="128" customFormat="1" ht="15.75" customHeight="1">
      <c r="A94" s="182" t="s">
        <v>202</v>
      </c>
      <c r="B94" s="174" t="s">
        <v>199</v>
      </c>
      <c r="C94" s="173">
        <f>D94+E94</f>
        <v>2180623</v>
      </c>
      <c r="D94" s="173">
        <v>961544</v>
      </c>
      <c r="E94" s="173">
        <v>1219079</v>
      </c>
      <c r="F94" s="173"/>
      <c r="G94" s="173"/>
      <c r="H94" s="173">
        <f>C94-F94-G94</f>
        <v>2180623</v>
      </c>
      <c r="I94" s="173">
        <f>H94-R94</f>
        <v>1771279</v>
      </c>
      <c r="J94" s="173">
        <v>56179</v>
      </c>
      <c r="K94" s="173">
        <v>0</v>
      </c>
      <c r="L94" s="173"/>
      <c r="M94" s="173">
        <f>I94-J94-K94-N94</f>
        <v>1715100</v>
      </c>
      <c r="N94" s="173"/>
      <c r="O94" s="173"/>
      <c r="P94" s="173"/>
      <c r="Q94" s="173"/>
      <c r="R94" s="173">
        <v>409344</v>
      </c>
      <c r="S94" s="146">
        <f t="shared" si="31"/>
        <v>2124444</v>
      </c>
      <c r="T94" s="148">
        <f t="shared" si="29"/>
        <v>3.1716629621872103</v>
      </c>
      <c r="U94" s="127">
        <f t="shared" si="27"/>
        <v>0</v>
      </c>
    </row>
    <row r="95" spans="1:21" s="139" customFormat="1" ht="15.75" customHeight="1">
      <c r="A95" s="151">
        <v>13</v>
      </c>
      <c r="B95" s="156" t="s">
        <v>152</v>
      </c>
      <c r="C95" s="154">
        <f>SUM(C96:C106)</f>
        <v>448566392</v>
      </c>
      <c r="D95" s="154">
        <f>SUM(D96:D106)</f>
        <v>398821466</v>
      </c>
      <c r="E95" s="154">
        <f aca="true" t="shared" si="34" ref="E95:R95">SUM(E96:E106)</f>
        <v>49744926</v>
      </c>
      <c r="F95" s="154">
        <f t="shared" si="34"/>
        <v>0</v>
      </c>
      <c r="G95" s="154">
        <f t="shared" si="34"/>
        <v>0</v>
      </c>
      <c r="H95" s="154">
        <f t="shared" si="34"/>
        <v>448566392</v>
      </c>
      <c r="I95" s="154">
        <f t="shared" si="34"/>
        <v>428018844</v>
      </c>
      <c r="J95" s="154">
        <f t="shared" si="34"/>
        <v>6283220</v>
      </c>
      <c r="K95" s="154">
        <f t="shared" si="34"/>
        <v>4730</v>
      </c>
      <c r="L95" s="154">
        <f t="shared" si="34"/>
        <v>0</v>
      </c>
      <c r="M95" s="154">
        <f t="shared" si="34"/>
        <v>421730894</v>
      </c>
      <c r="N95" s="154">
        <f t="shared" si="34"/>
        <v>0</v>
      </c>
      <c r="O95" s="154">
        <f t="shared" si="34"/>
        <v>0</v>
      </c>
      <c r="P95" s="154">
        <f t="shared" si="34"/>
        <v>0</v>
      </c>
      <c r="Q95" s="154">
        <f t="shared" si="34"/>
        <v>0</v>
      </c>
      <c r="R95" s="154">
        <f t="shared" si="34"/>
        <v>20547548</v>
      </c>
      <c r="S95" s="154">
        <f t="shared" si="31"/>
        <v>442278442</v>
      </c>
      <c r="T95" s="155">
        <f t="shared" si="29"/>
        <v>1.4690825154417733</v>
      </c>
      <c r="U95" s="138">
        <f t="shared" si="27"/>
        <v>0</v>
      </c>
    </row>
    <row r="96" spans="1:21" s="128" customFormat="1" ht="15.75" customHeight="1">
      <c r="A96" s="145" t="s">
        <v>264</v>
      </c>
      <c r="B96" s="183" t="s">
        <v>153</v>
      </c>
      <c r="C96" s="161">
        <f>D96+E96</f>
        <v>43214994</v>
      </c>
      <c r="D96" s="161">
        <v>657558</v>
      </c>
      <c r="E96" s="161">
        <v>42557436</v>
      </c>
      <c r="F96" s="161">
        <v>0</v>
      </c>
      <c r="G96" s="161">
        <v>0</v>
      </c>
      <c r="H96" s="161">
        <f>I96+R96</f>
        <v>43214994</v>
      </c>
      <c r="I96" s="161">
        <f>J96+K96+L96+M96+N96+O96+P96+Q96</f>
        <v>43211180</v>
      </c>
      <c r="J96" s="161">
        <v>110100</v>
      </c>
      <c r="K96" s="161">
        <v>0</v>
      </c>
      <c r="L96" s="161"/>
      <c r="M96" s="161">
        <v>43101080</v>
      </c>
      <c r="N96" s="161"/>
      <c r="O96" s="161"/>
      <c r="P96" s="161"/>
      <c r="Q96" s="161"/>
      <c r="R96" s="150">
        <v>3814</v>
      </c>
      <c r="S96" s="146">
        <f t="shared" si="31"/>
        <v>43104894</v>
      </c>
      <c r="T96" s="148">
        <f t="shared" si="29"/>
        <v>0.2547951710645254</v>
      </c>
      <c r="U96" s="127">
        <f t="shared" si="27"/>
        <v>0</v>
      </c>
    </row>
    <row r="97" spans="1:21" s="128" customFormat="1" ht="15.75" customHeight="1">
      <c r="A97" s="145" t="s">
        <v>265</v>
      </c>
      <c r="B97" s="183" t="s">
        <v>215</v>
      </c>
      <c r="C97" s="161">
        <f aca="true" t="shared" si="35" ref="C97:C106">D97+E97</f>
        <v>49227691</v>
      </c>
      <c r="D97" s="161">
        <v>49197224</v>
      </c>
      <c r="E97" s="161">
        <v>30467</v>
      </c>
      <c r="F97" s="161">
        <v>0</v>
      </c>
      <c r="G97" s="161">
        <v>0</v>
      </c>
      <c r="H97" s="161">
        <f aca="true" t="shared" si="36" ref="H97:H106">I97+R97</f>
        <v>49227691</v>
      </c>
      <c r="I97" s="161">
        <f aca="true" t="shared" si="37" ref="I97:I106">J97+K97+L97+M97+N97+O97+P97+Q97</f>
        <v>43340432</v>
      </c>
      <c r="J97" s="161">
        <v>512067</v>
      </c>
      <c r="K97" s="161">
        <v>0</v>
      </c>
      <c r="L97" s="161"/>
      <c r="M97" s="161">
        <v>42828365</v>
      </c>
      <c r="N97" s="161"/>
      <c r="O97" s="161"/>
      <c r="P97" s="161"/>
      <c r="Q97" s="161"/>
      <c r="R97" s="150">
        <v>5887259</v>
      </c>
      <c r="S97" s="146">
        <f t="shared" si="31"/>
        <v>48715624</v>
      </c>
      <c r="T97" s="148">
        <f t="shared" si="29"/>
        <v>1.1814995291232908</v>
      </c>
      <c r="U97" s="127">
        <f t="shared" si="27"/>
        <v>0</v>
      </c>
    </row>
    <row r="98" spans="1:21" s="128" customFormat="1" ht="15.75" customHeight="1">
      <c r="A98" s="145" t="s">
        <v>266</v>
      </c>
      <c r="B98" s="183" t="s">
        <v>154</v>
      </c>
      <c r="C98" s="161">
        <f t="shared" si="35"/>
        <v>78899399</v>
      </c>
      <c r="D98" s="161">
        <v>76222855</v>
      </c>
      <c r="E98" s="161">
        <v>2676544</v>
      </c>
      <c r="F98" s="161">
        <v>0</v>
      </c>
      <c r="G98" s="161">
        <v>0</v>
      </c>
      <c r="H98" s="161">
        <f t="shared" si="36"/>
        <v>78899399</v>
      </c>
      <c r="I98" s="161">
        <f t="shared" si="37"/>
        <v>75164821</v>
      </c>
      <c r="J98" s="161">
        <v>4548690</v>
      </c>
      <c r="K98" s="161">
        <v>0</v>
      </c>
      <c r="L98" s="161"/>
      <c r="M98" s="161">
        <v>70616131</v>
      </c>
      <c r="N98" s="161"/>
      <c r="O98" s="161"/>
      <c r="P98" s="161"/>
      <c r="Q98" s="161"/>
      <c r="R98" s="150">
        <v>3734578</v>
      </c>
      <c r="S98" s="146">
        <f t="shared" si="31"/>
        <v>74350709</v>
      </c>
      <c r="T98" s="148">
        <f t="shared" si="29"/>
        <v>6.051620877271829</v>
      </c>
      <c r="U98" s="127">
        <f aca="true" t="shared" si="38" ref="U98:U114">C98-F98-G98-H98</f>
        <v>0</v>
      </c>
    </row>
    <row r="99" spans="1:21" s="128" customFormat="1" ht="15.75" customHeight="1">
      <c r="A99" s="145" t="s">
        <v>267</v>
      </c>
      <c r="B99" s="184" t="s">
        <v>155</v>
      </c>
      <c r="C99" s="161">
        <f t="shared" si="35"/>
        <v>61566688</v>
      </c>
      <c r="D99" s="161">
        <v>61558488</v>
      </c>
      <c r="E99" s="161">
        <v>8200</v>
      </c>
      <c r="F99" s="161">
        <v>0</v>
      </c>
      <c r="G99" s="161">
        <v>0</v>
      </c>
      <c r="H99" s="161">
        <f t="shared" si="36"/>
        <v>61566688</v>
      </c>
      <c r="I99" s="161">
        <f t="shared" si="37"/>
        <v>60303977</v>
      </c>
      <c r="J99" s="161">
        <v>100</v>
      </c>
      <c r="K99" s="161">
        <v>0</v>
      </c>
      <c r="L99" s="161"/>
      <c r="M99" s="161">
        <v>60303877</v>
      </c>
      <c r="N99" s="161"/>
      <c r="O99" s="161"/>
      <c r="P99" s="161"/>
      <c r="Q99" s="161"/>
      <c r="R99" s="150">
        <v>1262711</v>
      </c>
      <c r="S99" s="146">
        <f t="shared" si="31"/>
        <v>61566588</v>
      </c>
      <c r="T99" s="148">
        <f t="shared" si="29"/>
        <v>0.0001658265424185871</v>
      </c>
      <c r="U99" s="127"/>
    </row>
    <row r="100" spans="1:21" s="128" customFormat="1" ht="15.75" customHeight="1">
      <c r="A100" s="145" t="s">
        <v>268</v>
      </c>
      <c r="B100" s="185" t="s">
        <v>216</v>
      </c>
      <c r="C100" s="161">
        <f t="shared" si="35"/>
        <v>41676988</v>
      </c>
      <c r="D100" s="161">
        <v>39212596</v>
      </c>
      <c r="E100" s="161">
        <v>2464392</v>
      </c>
      <c r="F100" s="161">
        <v>0</v>
      </c>
      <c r="G100" s="161">
        <v>0</v>
      </c>
      <c r="H100" s="161">
        <f t="shared" si="36"/>
        <v>41676988</v>
      </c>
      <c r="I100" s="161">
        <f>J100+K100+L100+M100+N100+O100+P100+Q100</f>
        <v>40950281</v>
      </c>
      <c r="J100" s="161">
        <v>20000</v>
      </c>
      <c r="K100" s="161">
        <v>0</v>
      </c>
      <c r="L100" s="161"/>
      <c r="M100" s="161">
        <v>40930281</v>
      </c>
      <c r="N100" s="161"/>
      <c r="O100" s="161"/>
      <c r="P100" s="161"/>
      <c r="Q100" s="161"/>
      <c r="R100" s="150">
        <v>726707</v>
      </c>
      <c r="S100" s="146">
        <f t="shared" si="31"/>
        <v>41656988</v>
      </c>
      <c r="T100" s="148">
        <f t="shared" si="29"/>
        <v>0.0488397137006215</v>
      </c>
      <c r="U100" s="127"/>
    </row>
    <row r="101" spans="1:21" s="128" customFormat="1" ht="15.75" customHeight="1">
      <c r="A101" s="145" t="s">
        <v>269</v>
      </c>
      <c r="B101" s="185" t="s">
        <v>156</v>
      </c>
      <c r="C101" s="161">
        <f t="shared" si="35"/>
        <v>47397932</v>
      </c>
      <c r="D101" s="161">
        <v>47373610</v>
      </c>
      <c r="E101" s="161">
        <v>24322</v>
      </c>
      <c r="F101" s="161">
        <v>0</v>
      </c>
      <c r="G101" s="161">
        <v>0</v>
      </c>
      <c r="H101" s="161">
        <f t="shared" si="36"/>
        <v>47397932</v>
      </c>
      <c r="I101" s="161">
        <f t="shared" si="37"/>
        <v>44803009</v>
      </c>
      <c r="J101" s="161">
        <v>520000</v>
      </c>
      <c r="K101" s="161">
        <v>0</v>
      </c>
      <c r="L101" s="161"/>
      <c r="M101" s="161">
        <v>44283009</v>
      </c>
      <c r="N101" s="161"/>
      <c r="O101" s="161"/>
      <c r="P101" s="161"/>
      <c r="Q101" s="161"/>
      <c r="R101" s="150">
        <v>2594923</v>
      </c>
      <c r="S101" s="146">
        <f t="shared" si="31"/>
        <v>46877932</v>
      </c>
      <c r="T101" s="148">
        <f t="shared" si="29"/>
        <v>1.160636331367833</v>
      </c>
      <c r="U101" s="127"/>
    </row>
    <row r="102" spans="1:21" s="128" customFormat="1" ht="15.75" customHeight="1">
      <c r="A102" s="145" t="s">
        <v>270</v>
      </c>
      <c r="B102" s="185" t="s">
        <v>157</v>
      </c>
      <c r="C102" s="161">
        <f t="shared" si="35"/>
        <v>24394003</v>
      </c>
      <c r="D102" s="161">
        <v>24385350</v>
      </c>
      <c r="E102" s="161">
        <v>8653</v>
      </c>
      <c r="F102" s="161">
        <v>0</v>
      </c>
      <c r="G102" s="161">
        <v>0</v>
      </c>
      <c r="H102" s="161">
        <f t="shared" si="36"/>
        <v>24394003</v>
      </c>
      <c r="I102" s="161">
        <f t="shared" si="37"/>
        <v>23195104</v>
      </c>
      <c r="J102" s="161">
        <v>445002</v>
      </c>
      <c r="K102" s="161">
        <v>0</v>
      </c>
      <c r="L102" s="161"/>
      <c r="M102" s="161">
        <v>22750102</v>
      </c>
      <c r="N102" s="161"/>
      <c r="O102" s="161"/>
      <c r="P102" s="161"/>
      <c r="Q102" s="161"/>
      <c r="R102" s="150">
        <v>1198899</v>
      </c>
      <c r="S102" s="146">
        <f t="shared" si="31"/>
        <v>23949001</v>
      </c>
      <c r="T102" s="148">
        <f t="shared" si="29"/>
        <v>1.9185169421960775</v>
      </c>
      <c r="U102" s="127"/>
    </row>
    <row r="103" spans="1:21" s="128" customFormat="1" ht="15.75" customHeight="1">
      <c r="A103" s="145" t="s">
        <v>271</v>
      </c>
      <c r="B103" s="183" t="s">
        <v>158</v>
      </c>
      <c r="C103" s="161">
        <f t="shared" si="35"/>
        <v>46446212</v>
      </c>
      <c r="D103" s="161">
        <v>46446212</v>
      </c>
      <c r="E103" s="161">
        <v>0</v>
      </c>
      <c r="F103" s="161">
        <v>0</v>
      </c>
      <c r="G103" s="161">
        <v>0</v>
      </c>
      <c r="H103" s="161">
        <f t="shared" si="36"/>
        <v>46446212</v>
      </c>
      <c r="I103" s="161">
        <f t="shared" si="37"/>
        <v>45058273</v>
      </c>
      <c r="J103" s="161">
        <v>8370</v>
      </c>
      <c r="K103" s="161">
        <v>0</v>
      </c>
      <c r="L103" s="161"/>
      <c r="M103" s="161">
        <v>45049903</v>
      </c>
      <c r="N103" s="161"/>
      <c r="O103" s="161"/>
      <c r="P103" s="161"/>
      <c r="Q103" s="161"/>
      <c r="R103" s="150">
        <v>1387939</v>
      </c>
      <c r="S103" s="146">
        <f t="shared" si="31"/>
        <v>46437842</v>
      </c>
      <c r="T103" s="148">
        <f t="shared" si="29"/>
        <v>0.01857594497685253</v>
      </c>
      <c r="U103" s="127">
        <f t="shared" si="38"/>
        <v>0</v>
      </c>
    </row>
    <row r="104" spans="1:21" s="128" customFormat="1" ht="15.75" customHeight="1">
      <c r="A104" s="145" t="s">
        <v>272</v>
      </c>
      <c r="B104" s="183" t="s">
        <v>217</v>
      </c>
      <c r="C104" s="161">
        <f t="shared" si="35"/>
        <v>11155396</v>
      </c>
      <c r="D104" s="161">
        <v>9217670</v>
      </c>
      <c r="E104" s="161">
        <v>1937726</v>
      </c>
      <c r="F104" s="161">
        <v>0</v>
      </c>
      <c r="G104" s="161">
        <v>0</v>
      </c>
      <c r="H104" s="161">
        <f t="shared" si="36"/>
        <v>11155396</v>
      </c>
      <c r="I104" s="161">
        <f t="shared" si="37"/>
        <v>9453645</v>
      </c>
      <c r="J104" s="161">
        <v>0</v>
      </c>
      <c r="K104" s="161">
        <v>4730</v>
      </c>
      <c r="L104" s="161"/>
      <c r="M104" s="161">
        <v>9448915</v>
      </c>
      <c r="N104" s="161"/>
      <c r="O104" s="161"/>
      <c r="P104" s="161"/>
      <c r="Q104" s="161"/>
      <c r="R104" s="150">
        <v>1701751</v>
      </c>
      <c r="S104" s="146">
        <f t="shared" si="31"/>
        <v>11150666</v>
      </c>
      <c r="T104" s="148">
        <f t="shared" si="29"/>
        <v>0.05003361137423713</v>
      </c>
      <c r="U104" s="127">
        <f t="shared" si="38"/>
        <v>0</v>
      </c>
    </row>
    <row r="105" spans="1:21" s="128" customFormat="1" ht="15.75" customHeight="1">
      <c r="A105" s="145" t="s">
        <v>273</v>
      </c>
      <c r="B105" s="183" t="s">
        <v>218</v>
      </c>
      <c r="C105" s="161">
        <f t="shared" si="35"/>
        <v>35221796</v>
      </c>
      <c r="D105" s="161">
        <v>35184760</v>
      </c>
      <c r="E105" s="161">
        <v>37036</v>
      </c>
      <c r="F105" s="161">
        <v>0</v>
      </c>
      <c r="G105" s="161">
        <v>0</v>
      </c>
      <c r="H105" s="161">
        <f t="shared" si="36"/>
        <v>35221796</v>
      </c>
      <c r="I105" s="161">
        <f t="shared" si="37"/>
        <v>34056985</v>
      </c>
      <c r="J105" s="161">
        <f>618551-511610</f>
        <v>106941</v>
      </c>
      <c r="K105" s="161">
        <v>0</v>
      </c>
      <c r="L105" s="161"/>
      <c r="M105" s="161">
        <v>33950044</v>
      </c>
      <c r="N105" s="161"/>
      <c r="O105" s="161"/>
      <c r="P105" s="161"/>
      <c r="Q105" s="161"/>
      <c r="R105" s="150">
        <v>1164811</v>
      </c>
      <c r="S105" s="146">
        <f t="shared" si="31"/>
        <v>35114855</v>
      </c>
      <c r="T105" s="148">
        <f t="shared" si="29"/>
        <v>0.31400606953316623</v>
      </c>
      <c r="U105" s="127">
        <f t="shared" si="38"/>
        <v>0</v>
      </c>
    </row>
    <row r="106" spans="1:21" s="128" customFormat="1" ht="15.75" customHeight="1">
      <c r="A106" s="145" t="s">
        <v>274</v>
      </c>
      <c r="B106" s="183" t="s">
        <v>109</v>
      </c>
      <c r="C106" s="161">
        <f t="shared" si="35"/>
        <v>9365293</v>
      </c>
      <c r="D106" s="161">
        <v>9365143</v>
      </c>
      <c r="E106" s="161">
        <v>150</v>
      </c>
      <c r="F106" s="161">
        <v>0</v>
      </c>
      <c r="G106" s="161">
        <v>0</v>
      </c>
      <c r="H106" s="161">
        <f t="shared" si="36"/>
        <v>9365293</v>
      </c>
      <c r="I106" s="161">
        <f t="shared" si="37"/>
        <v>8481137</v>
      </c>
      <c r="J106" s="161">
        <v>11950</v>
      </c>
      <c r="K106" s="161">
        <v>0</v>
      </c>
      <c r="L106" s="161"/>
      <c r="M106" s="161">
        <v>8469187</v>
      </c>
      <c r="N106" s="161"/>
      <c r="O106" s="161"/>
      <c r="P106" s="161"/>
      <c r="Q106" s="161"/>
      <c r="R106" s="150">
        <v>884156</v>
      </c>
      <c r="S106" s="146">
        <f t="shared" si="31"/>
        <v>9353343</v>
      </c>
      <c r="T106" s="148">
        <f t="shared" si="29"/>
        <v>0.14090091929891002</v>
      </c>
      <c r="U106" s="127">
        <f t="shared" si="38"/>
        <v>0</v>
      </c>
    </row>
    <row r="107" spans="1:21" s="139" customFormat="1" ht="15.75" customHeight="1">
      <c r="A107" s="151">
        <v>14</v>
      </c>
      <c r="B107" s="156" t="s">
        <v>159</v>
      </c>
      <c r="C107" s="154">
        <f aca="true" t="shared" si="39" ref="C107:R107">SUM(C108:C109)</f>
        <v>14207032</v>
      </c>
      <c r="D107" s="154">
        <f t="shared" si="39"/>
        <v>11138374</v>
      </c>
      <c r="E107" s="154">
        <f t="shared" si="39"/>
        <v>3068658</v>
      </c>
      <c r="F107" s="154">
        <f t="shared" si="39"/>
        <v>615776</v>
      </c>
      <c r="G107" s="154">
        <f t="shared" si="39"/>
        <v>0</v>
      </c>
      <c r="H107" s="154">
        <f t="shared" si="39"/>
        <v>13591256</v>
      </c>
      <c r="I107" s="154">
        <f t="shared" si="39"/>
        <v>6145207</v>
      </c>
      <c r="J107" s="154">
        <f t="shared" si="39"/>
        <v>242062</v>
      </c>
      <c r="K107" s="154">
        <f t="shared" si="39"/>
        <v>0</v>
      </c>
      <c r="L107" s="154">
        <f t="shared" si="39"/>
        <v>0</v>
      </c>
      <c r="M107" s="154">
        <f t="shared" si="39"/>
        <v>5903145</v>
      </c>
      <c r="N107" s="154">
        <f t="shared" si="39"/>
        <v>0</v>
      </c>
      <c r="O107" s="154">
        <f t="shared" si="39"/>
        <v>0</v>
      </c>
      <c r="P107" s="154">
        <f t="shared" si="39"/>
        <v>0</v>
      </c>
      <c r="Q107" s="154">
        <f t="shared" si="39"/>
        <v>0</v>
      </c>
      <c r="R107" s="154">
        <f t="shared" si="39"/>
        <v>7446049</v>
      </c>
      <c r="S107" s="154">
        <f t="shared" si="31"/>
        <v>13349194</v>
      </c>
      <c r="T107" s="155">
        <f t="shared" si="29"/>
        <v>3.939037366845413</v>
      </c>
      <c r="U107" s="138">
        <f t="shared" si="38"/>
        <v>0</v>
      </c>
    </row>
    <row r="108" spans="1:21" s="128" customFormat="1" ht="15.75" customHeight="1">
      <c r="A108" s="145" t="s">
        <v>160</v>
      </c>
      <c r="B108" s="162" t="s">
        <v>161</v>
      </c>
      <c r="C108" s="146">
        <f>D108+E108</f>
        <v>7297624</v>
      </c>
      <c r="D108" s="146">
        <v>6111241</v>
      </c>
      <c r="E108" s="146">
        <v>1186383</v>
      </c>
      <c r="F108" s="146">
        <v>0</v>
      </c>
      <c r="G108" s="146">
        <v>0</v>
      </c>
      <c r="H108" s="146">
        <f>I108+R108</f>
        <v>7297624</v>
      </c>
      <c r="I108" s="146">
        <f>SUM(J108,K108,L108,M108,N108,O108,P108,Q108)</f>
        <v>1513052</v>
      </c>
      <c r="J108" s="146">
        <v>30190</v>
      </c>
      <c r="K108" s="146">
        <v>0</v>
      </c>
      <c r="L108" s="146">
        <v>0</v>
      </c>
      <c r="M108" s="146">
        <v>1482862</v>
      </c>
      <c r="N108" s="146">
        <v>0</v>
      </c>
      <c r="O108" s="149">
        <v>0</v>
      </c>
      <c r="P108" s="186">
        <v>0</v>
      </c>
      <c r="Q108" s="149">
        <v>0</v>
      </c>
      <c r="R108" s="187">
        <v>5784572</v>
      </c>
      <c r="S108" s="146">
        <f t="shared" si="31"/>
        <v>7267434</v>
      </c>
      <c r="T108" s="148">
        <f t="shared" si="29"/>
        <v>1.9953048540301326</v>
      </c>
      <c r="U108" s="127">
        <f t="shared" si="38"/>
        <v>0</v>
      </c>
    </row>
    <row r="109" spans="1:21" s="128" customFormat="1" ht="15.75" customHeight="1">
      <c r="A109" s="145" t="s">
        <v>162</v>
      </c>
      <c r="B109" s="162" t="s">
        <v>163</v>
      </c>
      <c r="C109" s="146">
        <f>D109+E109</f>
        <v>6909408</v>
      </c>
      <c r="D109" s="146">
        <v>5027133</v>
      </c>
      <c r="E109" s="146">
        <v>1882275</v>
      </c>
      <c r="F109" s="146">
        <v>615776</v>
      </c>
      <c r="G109" s="146">
        <v>0</v>
      </c>
      <c r="H109" s="146">
        <f>I109+R109</f>
        <v>6293632</v>
      </c>
      <c r="I109" s="146">
        <f>SUM(J109,K109,L109,M109,N109,O109,P109,Q109)</f>
        <v>4632155</v>
      </c>
      <c r="J109" s="146">
        <v>211872</v>
      </c>
      <c r="K109" s="146">
        <v>0</v>
      </c>
      <c r="L109" s="146">
        <v>0</v>
      </c>
      <c r="M109" s="146">
        <v>4420283</v>
      </c>
      <c r="N109" s="146">
        <v>0</v>
      </c>
      <c r="O109" s="149">
        <v>0</v>
      </c>
      <c r="P109" s="186">
        <v>0</v>
      </c>
      <c r="Q109" s="149">
        <v>0</v>
      </c>
      <c r="R109" s="187">
        <v>1661477</v>
      </c>
      <c r="S109" s="146">
        <f t="shared" si="31"/>
        <v>6081760</v>
      </c>
      <c r="T109" s="148">
        <f t="shared" si="29"/>
        <v>4.573940207095833</v>
      </c>
      <c r="U109" s="127">
        <f t="shared" si="38"/>
        <v>0</v>
      </c>
    </row>
    <row r="110" spans="1:21" s="139" customFormat="1" ht="15.75" customHeight="1">
      <c r="A110" s="151">
        <v>15</v>
      </c>
      <c r="B110" s="156" t="s">
        <v>164</v>
      </c>
      <c r="C110" s="154">
        <f>SUM(C111:C114)</f>
        <v>39851966</v>
      </c>
      <c r="D110" s="154">
        <f>SUM(D111:D114)</f>
        <v>16756890</v>
      </c>
      <c r="E110" s="154">
        <f aca="true" t="shared" si="40" ref="E110:R110">SUM(E111:E114)</f>
        <v>23095076</v>
      </c>
      <c r="F110" s="154">
        <f t="shared" si="40"/>
        <v>0</v>
      </c>
      <c r="G110" s="154">
        <f t="shared" si="40"/>
        <v>0</v>
      </c>
      <c r="H110" s="154">
        <f t="shared" si="40"/>
        <v>39851966</v>
      </c>
      <c r="I110" s="154">
        <f t="shared" si="40"/>
        <v>38146256</v>
      </c>
      <c r="J110" s="154">
        <f t="shared" si="40"/>
        <v>80757</v>
      </c>
      <c r="K110" s="154">
        <f t="shared" si="40"/>
        <v>0</v>
      </c>
      <c r="L110" s="154">
        <f t="shared" si="40"/>
        <v>0</v>
      </c>
      <c r="M110" s="154">
        <f t="shared" si="40"/>
        <v>36889954</v>
      </c>
      <c r="N110" s="154">
        <f t="shared" si="40"/>
        <v>305307</v>
      </c>
      <c r="O110" s="154">
        <f t="shared" si="40"/>
        <v>0</v>
      </c>
      <c r="P110" s="154">
        <f t="shared" si="40"/>
        <v>0</v>
      </c>
      <c r="Q110" s="154">
        <f t="shared" si="40"/>
        <v>870238</v>
      </c>
      <c r="R110" s="154">
        <f t="shared" si="40"/>
        <v>1705710</v>
      </c>
      <c r="S110" s="154">
        <f t="shared" si="31"/>
        <v>39771209</v>
      </c>
      <c r="T110" s="155">
        <f t="shared" si="29"/>
        <v>0.21170360729503832</v>
      </c>
      <c r="U110" s="138">
        <f t="shared" si="38"/>
        <v>0</v>
      </c>
    </row>
    <row r="111" spans="1:21" s="128" customFormat="1" ht="15.75" customHeight="1">
      <c r="A111" s="145" t="s">
        <v>260</v>
      </c>
      <c r="B111" s="157" t="s">
        <v>165</v>
      </c>
      <c r="C111" s="147">
        <v>7075660</v>
      </c>
      <c r="D111" s="147">
        <v>7074260</v>
      </c>
      <c r="E111" s="147">
        <v>1400</v>
      </c>
      <c r="F111" s="147">
        <v>0</v>
      </c>
      <c r="G111" s="147">
        <v>0</v>
      </c>
      <c r="H111" s="147">
        <v>7075660</v>
      </c>
      <c r="I111" s="147">
        <v>7057860</v>
      </c>
      <c r="J111" s="147">
        <v>31200</v>
      </c>
      <c r="K111" s="147">
        <v>0</v>
      </c>
      <c r="L111" s="147">
        <v>0</v>
      </c>
      <c r="M111" s="147">
        <v>7026660</v>
      </c>
      <c r="N111" s="147">
        <v>0</v>
      </c>
      <c r="O111" s="147">
        <v>0</v>
      </c>
      <c r="P111" s="147">
        <v>0</v>
      </c>
      <c r="Q111" s="188">
        <v>0</v>
      </c>
      <c r="R111" s="189">
        <v>17800</v>
      </c>
      <c r="S111" s="146">
        <f t="shared" si="31"/>
        <v>7044460</v>
      </c>
      <c r="T111" s="148">
        <f t="shared" si="29"/>
        <v>0.4420603412365788</v>
      </c>
      <c r="U111" s="127">
        <f t="shared" si="38"/>
        <v>0</v>
      </c>
    </row>
    <row r="112" spans="1:21" s="128" customFormat="1" ht="15.75" customHeight="1">
      <c r="A112" s="145" t="s">
        <v>261</v>
      </c>
      <c r="B112" s="157" t="s">
        <v>210</v>
      </c>
      <c r="C112" s="147">
        <v>5496575</v>
      </c>
      <c r="D112" s="147">
        <v>5481803</v>
      </c>
      <c r="E112" s="147">
        <v>14772</v>
      </c>
      <c r="F112" s="147">
        <v>0</v>
      </c>
      <c r="G112" s="147">
        <v>0</v>
      </c>
      <c r="H112" s="147">
        <v>5496575</v>
      </c>
      <c r="I112" s="147">
        <v>4790021</v>
      </c>
      <c r="J112" s="147">
        <v>2400</v>
      </c>
      <c r="K112" s="147">
        <v>0</v>
      </c>
      <c r="L112" s="147">
        <v>0</v>
      </c>
      <c r="M112" s="147">
        <v>4787621</v>
      </c>
      <c r="N112" s="147">
        <v>0</v>
      </c>
      <c r="O112" s="147">
        <v>0</v>
      </c>
      <c r="P112" s="147">
        <v>0</v>
      </c>
      <c r="Q112" s="188">
        <v>0</v>
      </c>
      <c r="R112" s="189">
        <v>706554</v>
      </c>
      <c r="S112" s="146">
        <f t="shared" si="31"/>
        <v>5494175</v>
      </c>
      <c r="T112" s="148">
        <f t="shared" si="29"/>
        <v>0.05010416447026016</v>
      </c>
      <c r="U112" s="127">
        <f t="shared" si="38"/>
        <v>0</v>
      </c>
    </row>
    <row r="113" spans="1:21" s="128" customFormat="1" ht="15.75" customHeight="1">
      <c r="A113" s="145" t="s">
        <v>262</v>
      </c>
      <c r="B113" s="157" t="s">
        <v>211</v>
      </c>
      <c r="C113" s="147">
        <v>25594712</v>
      </c>
      <c r="D113" s="147">
        <v>2661574</v>
      </c>
      <c r="E113" s="147">
        <v>22933138</v>
      </c>
      <c r="F113" s="147">
        <v>0</v>
      </c>
      <c r="G113" s="147">
        <v>0</v>
      </c>
      <c r="H113" s="147">
        <v>25594712</v>
      </c>
      <c r="I113" s="147">
        <v>24878204</v>
      </c>
      <c r="J113" s="147">
        <v>1400</v>
      </c>
      <c r="K113" s="147">
        <v>0</v>
      </c>
      <c r="L113" s="147">
        <v>0</v>
      </c>
      <c r="M113" s="147">
        <v>23701259</v>
      </c>
      <c r="N113" s="147">
        <v>305307</v>
      </c>
      <c r="O113" s="147">
        <v>0</v>
      </c>
      <c r="P113" s="147">
        <v>0</v>
      </c>
      <c r="Q113" s="188">
        <v>870238</v>
      </c>
      <c r="R113" s="189">
        <v>716508</v>
      </c>
      <c r="S113" s="146">
        <f t="shared" si="31"/>
        <v>25593312</v>
      </c>
      <c r="T113" s="148">
        <f t="shared" si="29"/>
        <v>0.005627415869730789</v>
      </c>
      <c r="U113" s="127">
        <f t="shared" si="38"/>
        <v>0</v>
      </c>
    </row>
    <row r="114" spans="1:21" s="128" customFormat="1" ht="15.75" customHeight="1">
      <c r="A114" s="145" t="s">
        <v>263</v>
      </c>
      <c r="B114" s="157" t="s">
        <v>212</v>
      </c>
      <c r="C114" s="147">
        <v>1685019</v>
      </c>
      <c r="D114" s="147">
        <v>1539253</v>
      </c>
      <c r="E114" s="147">
        <v>145766</v>
      </c>
      <c r="F114" s="147">
        <v>0</v>
      </c>
      <c r="G114" s="147">
        <v>0</v>
      </c>
      <c r="H114" s="147">
        <v>1685019</v>
      </c>
      <c r="I114" s="147">
        <v>1420171</v>
      </c>
      <c r="J114" s="147">
        <v>45757</v>
      </c>
      <c r="K114" s="147">
        <v>0</v>
      </c>
      <c r="L114" s="147">
        <v>0</v>
      </c>
      <c r="M114" s="147">
        <v>1374414</v>
      </c>
      <c r="N114" s="147">
        <v>0</v>
      </c>
      <c r="O114" s="147">
        <v>0</v>
      </c>
      <c r="P114" s="147">
        <v>0</v>
      </c>
      <c r="Q114" s="188">
        <v>0</v>
      </c>
      <c r="R114" s="189">
        <v>264848</v>
      </c>
      <c r="S114" s="146">
        <f t="shared" si="31"/>
        <v>1639262</v>
      </c>
      <c r="T114" s="148">
        <f t="shared" si="29"/>
        <v>3.2219359499665887</v>
      </c>
      <c r="U114" s="127">
        <f t="shared" si="38"/>
        <v>0</v>
      </c>
    </row>
    <row r="116" spans="1:21" s="33" customFormat="1" ht="14.25" customHeight="1">
      <c r="A116" s="131"/>
      <c r="B116" s="269"/>
      <c r="C116" s="269"/>
      <c r="D116" s="269"/>
      <c r="E116" s="269"/>
      <c r="F116" s="31"/>
      <c r="G116" s="31"/>
      <c r="H116" s="37"/>
      <c r="I116" s="37"/>
      <c r="J116" s="31"/>
      <c r="K116" s="31"/>
      <c r="L116" s="32"/>
      <c r="M116" s="273" t="s">
        <v>277</v>
      </c>
      <c r="N116" s="273"/>
      <c r="O116" s="273"/>
      <c r="P116" s="273"/>
      <c r="Q116" s="273"/>
      <c r="R116" s="273"/>
      <c r="S116" s="273"/>
      <c r="U116" s="88"/>
    </row>
    <row r="117" spans="1:21" s="33" customFormat="1" ht="18.75" customHeight="1">
      <c r="A117" s="131"/>
      <c r="B117" s="271" t="s">
        <v>3</v>
      </c>
      <c r="C117" s="271"/>
      <c r="D117" s="271"/>
      <c r="E117" s="271"/>
      <c r="F117" s="32"/>
      <c r="G117" s="32"/>
      <c r="H117" s="38"/>
      <c r="I117" s="38"/>
      <c r="J117" s="32"/>
      <c r="K117" s="32"/>
      <c r="L117" s="32"/>
      <c r="M117" s="274" t="s">
        <v>278</v>
      </c>
      <c r="N117" s="274"/>
      <c r="O117" s="274"/>
      <c r="P117" s="274"/>
      <c r="Q117" s="274"/>
      <c r="R117" s="274"/>
      <c r="S117" s="274"/>
      <c r="U117" s="88"/>
    </row>
    <row r="118" spans="1:21" s="34" customFormat="1" ht="18.75">
      <c r="A118" s="132"/>
      <c r="B118" s="272"/>
      <c r="C118" s="272"/>
      <c r="D118" s="272"/>
      <c r="E118" s="272"/>
      <c r="H118" s="39"/>
      <c r="I118" s="39"/>
      <c r="M118" s="275"/>
      <c r="N118" s="275"/>
      <c r="O118" s="275"/>
      <c r="P118" s="275"/>
      <c r="Q118" s="275"/>
      <c r="R118" s="275"/>
      <c r="S118" s="275"/>
      <c r="U118" s="89"/>
    </row>
    <row r="119" spans="1:21" s="34" customFormat="1" ht="12.75">
      <c r="A119" s="132"/>
      <c r="B119" s="133"/>
      <c r="C119" s="41"/>
      <c r="D119" s="42"/>
      <c r="H119" s="39"/>
      <c r="I119" s="39"/>
      <c r="N119" s="35"/>
      <c r="O119" s="35"/>
      <c r="P119" s="35"/>
      <c r="Q119" s="35"/>
      <c r="U119" s="89"/>
    </row>
    <row r="120" spans="1:21" s="33" customFormat="1" ht="12.75">
      <c r="A120" s="134"/>
      <c r="B120" s="134"/>
      <c r="C120" s="39"/>
      <c r="D120" s="42"/>
      <c r="H120" s="39"/>
      <c r="I120" s="39"/>
      <c r="N120" s="34"/>
      <c r="U120" s="88"/>
    </row>
    <row r="121" spans="1:21" s="33" customFormat="1" ht="12.75">
      <c r="A121" s="134"/>
      <c r="B121" s="134"/>
      <c r="C121" s="39"/>
      <c r="D121" s="42"/>
      <c r="H121" s="39"/>
      <c r="I121" s="39"/>
      <c r="N121" s="34"/>
      <c r="U121" s="88"/>
    </row>
    <row r="122" spans="1:21" s="33" customFormat="1" ht="12.75">
      <c r="A122" s="134"/>
      <c r="B122" s="134"/>
      <c r="C122" s="39"/>
      <c r="D122" s="42"/>
      <c r="H122" s="39"/>
      <c r="I122" s="39"/>
      <c r="N122" s="34"/>
      <c r="U122" s="88"/>
    </row>
    <row r="123" spans="1:21" s="33" customFormat="1" ht="12.75">
      <c r="A123" s="134"/>
      <c r="B123" s="134"/>
      <c r="C123" s="39"/>
      <c r="D123" s="42"/>
      <c r="H123" s="39"/>
      <c r="I123" s="39"/>
      <c r="N123" s="34"/>
      <c r="U123" s="88"/>
    </row>
    <row r="124" spans="1:21" s="33" customFormat="1" ht="18.75">
      <c r="A124" s="134"/>
      <c r="B124" s="270" t="s">
        <v>172</v>
      </c>
      <c r="C124" s="270"/>
      <c r="D124" s="270"/>
      <c r="E124" s="270"/>
      <c r="H124" s="39"/>
      <c r="I124" s="39"/>
      <c r="M124" s="270" t="s">
        <v>86</v>
      </c>
      <c r="N124" s="270"/>
      <c r="O124" s="270"/>
      <c r="P124" s="270"/>
      <c r="Q124" s="270"/>
      <c r="R124" s="270"/>
      <c r="S124" s="270"/>
      <c r="U124" s="88"/>
    </row>
  </sheetData>
  <sheetProtection/>
  <mergeCells count="44">
    <mergeCell ref="B116:E116"/>
    <mergeCell ref="B124:E124"/>
    <mergeCell ref="B117:E117"/>
    <mergeCell ref="B118:E118"/>
    <mergeCell ref="M124:S124"/>
    <mergeCell ref="M116:S116"/>
    <mergeCell ref="M117:S117"/>
    <mergeCell ref="M118:S118"/>
    <mergeCell ref="A12:B12"/>
    <mergeCell ref="Q9:Q10"/>
    <mergeCell ref="K9:K10"/>
    <mergeCell ref="L9:L10"/>
    <mergeCell ref="M9:M10"/>
    <mergeCell ref="T6:T10"/>
    <mergeCell ref="A11:B11"/>
    <mergeCell ref="E9:E10"/>
    <mergeCell ref="C7:C10"/>
    <mergeCell ref="E1:P1"/>
    <mergeCell ref="E2:P2"/>
    <mergeCell ref="H6:R6"/>
    <mergeCell ref="J9:J10"/>
    <mergeCell ref="Q4:T4"/>
    <mergeCell ref="H7:H10"/>
    <mergeCell ref="Q1:T1"/>
    <mergeCell ref="Q3:T3"/>
    <mergeCell ref="R5:T5"/>
    <mergeCell ref="E3:P3"/>
    <mergeCell ref="A2:D2"/>
    <mergeCell ref="A6:B10"/>
    <mergeCell ref="D9:D10"/>
    <mergeCell ref="S6:S10"/>
    <mergeCell ref="P9:P10"/>
    <mergeCell ref="O9:O10"/>
    <mergeCell ref="F6:F10"/>
    <mergeCell ref="G6:G10"/>
    <mergeCell ref="Q2:T2"/>
    <mergeCell ref="D7:E8"/>
    <mergeCell ref="A3:D3"/>
    <mergeCell ref="R7:R10"/>
    <mergeCell ref="I7:Q7"/>
    <mergeCell ref="I8:I10"/>
    <mergeCell ref="J8:Q8"/>
    <mergeCell ref="N9:N10"/>
    <mergeCell ref="C6:E6"/>
  </mergeCells>
  <conditionalFormatting sqref="C89:C90">
    <cfRule type="expression" priority="1" dxfId="0" stopIfTrue="1">
      <formula>$C$21&lt;&gt;$F$21+$H$21</formula>
    </cfRule>
  </conditionalFormatting>
  <printOptions/>
  <pageMargins left="0.2" right="0" top="0.2" bottom="0" header="0.2" footer="0.2"/>
  <pageSetup horizontalDpi="600" verticalDpi="600" orientation="landscape" paperSize="9" r:id="rId4"/>
  <ignoredErrors>
    <ignoredError sqref="D45:H45 J45:R45 D37 D48 D57 D62 D70 D74:R74 D78:R78 D95 D107" formula="1"/>
    <ignoredError sqref="I45" formula="1" formulaRange="1"/>
  </ignoredErrors>
  <drawing r:id="rId3"/>
  <legacyDrawing r:id="rId2"/>
</worksheet>
</file>

<file path=xl/worksheets/sheet3.xml><?xml version="1.0" encoding="utf-8"?>
<worksheet xmlns="http://schemas.openxmlformats.org/spreadsheetml/2006/main" xmlns:r="http://schemas.openxmlformats.org/officeDocument/2006/relationships">
  <sheetPr>
    <tabColor indexed="19"/>
  </sheetPr>
  <dimension ref="A1:W124"/>
  <sheetViews>
    <sheetView zoomScalePageLayoutView="0" workbookViewId="0" topLeftCell="A1">
      <selection activeCell="U13" sqref="U13"/>
    </sheetView>
  </sheetViews>
  <sheetFormatPr defaultColWidth="9.00390625" defaultRowHeight="15.75"/>
  <cols>
    <col min="1" max="1" width="4.125" style="27" customWidth="1"/>
    <col min="2" max="2" width="16.00390625" style="27" customWidth="1"/>
    <col min="3" max="3" width="6.125" style="53" customWidth="1"/>
    <col min="4" max="4" width="7.00390625" style="45" customWidth="1"/>
    <col min="5" max="5" width="6.625" style="53" customWidth="1"/>
    <col min="6" max="6" width="6.50390625" style="53" customWidth="1"/>
    <col min="7" max="7" width="6.125" style="53" customWidth="1"/>
    <col min="8" max="8" width="8.375" style="53" customWidth="1"/>
    <col min="9" max="9" width="7.875" style="53" customWidth="1"/>
    <col min="10" max="11" width="6.25390625" style="53" customWidth="1"/>
    <col min="12" max="12" width="6.875" style="53" customWidth="1"/>
    <col min="13" max="13" width="6.375" style="53" customWidth="1"/>
    <col min="14" max="14" width="7.75390625" style="53" customWidth="1"/>
    <col min="15" max="15" width="5.625" style="53" customWidth="1"/>
    <col min="16" max="16" width="6.25390625" style="53" customWidth="1"/>
    <col min="17" max="17" width="6.625" style="53" customWidth="1"/>
    <col min="18" max="18" width="6.375" style="53" customWidth="1"/>
    <col min="19" max="19" width="6.75390625" style="72" customWidth="1"/>
    <col min="20" max="16384" width="9.00390625" style="27" customWidth="1"/>
  </cols>
  <sheetData>
    <row r="1" spans="1:20" ht="20.25" customHeight="1">
      <c r="A1" s="43" t="s">
        <v>15</v>
      </c>
      <c r="B1" s="43"/>
      <c r="C1" s="44"/>
      <c r="E1" s="286" t="s">
        <v>38</v>
      </c>
      <c r="F1" s="286"/>
      <c r="G1" s="286"/>
      <c r="H1" s="286"/>
      <c r="I1" s="286"/>
      <c r="J1" s="286"/>
      <c r="K1" s="286"/>
      <c r="L1" s="286"/>
      <c r="M1" s="286"/>
      <c r="N1" s="286"/>
      <c r="O1" s="286"/>
      <c r="P1" s="46" t="s">
        <v>173</v>
      </c>
      <c r="Q1" s="46"/>
      <c r="R1" s="46"/>
      <c r="S1" s="47"/>
      <c r="T1" s="48"/>
    </row>
    <row r="2" spans="1:20" ht="17.25" customHeight="1">
      <c r="A2" s="217" t="s">
        <v>82</v>
      </c>
      <c r="B2" s="217"/>
      <c r="C2" s="217"/>
      <c r="D2" s="217"/>
      <c r="E2" s="287" t="s">
        <v>20</v>
      </c>
      <c r="F2" s="287"/>
      <c r="G2" s="287"/>
      <c r="H2" s="287"/>
      <c r="I2" s="287"/>
      <c r="J2" s="287"/>
      <c r="K2" s="287"/>
      <c r="L2" s="287"/>
      <c r="M2" s="287"/>
      <c r="N2" s="287"/>
      <c r="O2" s="287"/>
      <c r="P2" s="282" t="s">
        <v>174</v>
      </c>
      <c r="Q2" s="282"/>
      <c r="R2" s="282"/>
      <c r="S2" s="282"/>
      <c r="T2" s="282"/>
    </row>
    <row r="3" spans="1:20" ht="14.25" customHeight="1">
      <c r="A3" s="217" t="s">
        <v>83</v>
      </c>
      <c r="B3" s="217"/>
      <c r="C3" s="217"/>
      <c r="D3" s="217"/>
      <c r="E3" s="288" t="s">
        <v>248</v>
      </c>
      <c r="F3" s="288"/>
      <c r="G3" s="288"/>
      <c r="H3" s="288"/>
      <c r="I3" s="288"/>
      <c r="J3" s="288"/>
      <c r="K3" s="288"/>
      <c r="L3" s="288"/>
      <c r="M3" s="288"/>
      <c r="N3" s="288"/>
      <c r="O3" s="288"/>
      <c r="P3" s="282" t="s">
        <v>167</v>
      </c>
      <c r="Q3" s="282"/>
      <c r="R3" s="282"/>
      <c r="S3" s="282"/>
      <c r="T3" s="282"/>
    </row>
    <row r="4" spans="1:20" ht="14.25" customHeight="1">
      <c r="A4" s="43" t="s">
        <v>66</v>
      </c>
      <c r="B4" s="43"/>
      <c r="C4" s="44"/>
      <c r="D4" s="49"/>
      <c r="E4" s="44"/>
      <c r="F4" s="44"/>
      <c r="G4" s="44"/>
      <c r="H4" s="44"/>
      <c r="I4" s="44"/>
      <c r="J4" s="44"/>
      <c r="K4" s="44"/>
      <c r="L4" s="44"/>
      <c r="M4" s="44"/>
      <c r="N4" s="50"/>
      <c r="O4" s="50"/>
      <c r="P4" s="282" t="s">
        <v>168</v>
      </c>
      <c r="Q4" s="282"/>
      <c r="R4" s="282"/>
      <c r="S4" s="282"/>
      <c r="T4" s="282"/>
    </row>
    <row r="5" spans="2:20" ht="12.75" customHeight="1">
      <c r="B5" s="51"/>
      <c r="C5" s="52"/>
      <c r="P5" s="54" t="s">
        <v>169</v>
      </c>
      <c r="Q5" s="54"/>
      <c r="R5" s="54"/>
      <c r="S5" s="55"/>
      <c r="T5" s="56"/>
    </row>
    <row r="6" spans="1:19" ht="22.5" customHeight="1">
      <c r="A6" s="298" t="s">
        <v>33</v>
      </c>
      <c r="B6" s="299"/>
      <c r="C6" s="314" t="s">
        <v>67</v>
      </c>
      <c r="D6" s="316"/>
      <c r="E6" s="317"/>
      <c r="F6" s="289" t="s">
        <v>51</v>
      </c>
      <c r="G6" s="283" t="s">
        <v>68</v>
      </c>
      <c r="H6" s="251" t="s">
        <v>52</v>
      </c>
      <c r="I6" s="252"/>
      <c r="J6" s="252"/>
      <c r="K6" s="252"/>
      <c r="L6" s="252"/>
      <c r="M6" s="252"/>
      <c r="N6" s="252"/>
      <c r="O6" s="252"/>
      <c r="P6" s="252"/>
      <c r="Q6" s="253"/>
      <c r="R6" s="280" t="s">
        <v>178</v>
      </c>
      <c r="S6" s="307" t="s">
        <v>70</v>
      </c>
    </row>
    <row r="7" spans="1:23" s="29" customFormat="1" ht="16.5" customHeight="1">
      <c r="A7" s="300"/>
      <c r="B7" s="301"/>
      <c r="C7" s="280" t="s">
        <v>23</v>
      </c>
      <c r="D7" s="276" t="s">
        <v>5</v>
      </c>
      <c r="E7" s="277"/>
      <c r="F7" s="290"/>
      <c r="G7" s="291"/>
      <c r="H7" s="283" t="s">
        <v>18</v>
      </c>
      <c r="I7" s="276" t="s">
        <v>53</v>
      </c>
      <c r="J7" s="310"/>
      <c r="K7" s="310"/>
      <c r="L7" s="310"/>
      <c r="M7" s="310"/>
      <c r="N7" s="310"/>
      <c r="O7" s="310"/>
      <c r="P7" s="311"/>
      <c r="Q7" s="277" t="s">
        <v>71</v>
      </c>
      <c r="R7" s="291"/>
      <c r="S7" s="308"/>
      <c r="T7" s="28"/>
      <c r="U7" s="28"/>
      <c r="V7" s="28"/>
      <c r="W7" s="28"/>
    </row>
    <row r="8" spans="1:19" ht="15.75" customHeight="1">
      <c r="A8" s="300"/>
      <c r="B8" s="301"/>
      <c r="C8" s="291"/>
      <c r="D8" s="278"/>
      <c r="E8" s="279"/>
      <c r="F8" s="290"/>
      <c r="G8" s="291"/>
      <c r="H8" s="291"/>
      <c r="I8" s="283" t="s">
        <v>18</v>
      </c>
      <c r="J8" s="292" t="s">
        <v>5</v>
      </c>
      <c r="K8" s="293"/>
      <c r="L8" s="293"/>
      <c r="M8" s="293"/>
      <c r="N8" s="293"/>
      <c r="O8" s="293"/>
      <c r="P8" s="294"/>
      <c r="Q8" s="285"/>
      <c r="R8" s="291"/>
      <c r="S8" s="308"/>
    </row>
    <row r="9" spans="1:19" ht="15.75" customHeight="1">
      <c r="A9" s="300"/>
      <c r="B9" s="301"/>
      <c r="C9" s="291"/>
      <c r="D9" s="305" t="s">
        <v>72</v>
      </c>
      <c r="E9" s="280" t="s">
        <v>73</v>
      </c>
      <c r="F9" s="290"/>
      <c r="G9" s="291"/>
      <c r="H9" s="291"/>
      <c r="I9" s="291"/>
      <c r="J9" s="294" t="s">
        <v>74</v>
      </c>
      <c r="K9" s="312" t="s">
        <v>75</v>
      </c>
      <c r="L9" s="284" t="s">
        <v>55</v>
      </c>
      <c r="M9" s="283" t="s">
        <v>76</v>
      </c>
      <c r="N9" s="283" t="s">
        <v>57</v>
      </c>
      <c r="O9" s="283" t="s">
        <v>179</v>
      </c>
      <c r="P9" s="283" t="s">
        <v>60</v>
      </c>
      <c r="Q9" s="285"/>
      <c r="R9" s="291"/>
      <c r="S9" s="308"/>
    </row>
    <row r="10" spans="1:19" ht="60.75" customHeight="1">
      <c r="A10" s="302"/>
      <c r="B10" s="303"/>
      <c r="C10" s="281"/>
      <c r="D10" s="306"/>
      <c r="E10" s="281"/>
      <c r="F10" s="278"/>
      <c r="G10" s="281"/>
      <c r="H10" s="281"/>
      <c r="I10" s="281"/>
      <c r="J10" s="294"/>
      <c r="K10" s="312"/>
      <c r="L10" s="284"/>
      <c r="M10" s="281"/>
      <c r="N10" s="281" t="s">
        <v>57</v>
      </c>
      <c r="O10" s="281" t="s">
        <v>179</v>
      </c>
      <c r="P10" s="281" t="s">
        <v>60</v>
      </c>
      <c r="Q10" s="279"/>
      <c r="R10" s="281"/>
      <c r="S10" s="309"/>
    </row>
    <row r="11" spans="1:19" ht="11.25" customHeight="1">
      <c r="A11" s="314" t="s">
        <v>4</v>
      </c>
      <c r="B11" s="315"/>
      <c r="C11" s="57">
        <v>1</v>
      </c>
      <c r="D11" s="58">
        <v>2</v>
      </c>
      <c r="E11" s="57">
        <v>3</v>
      </c>
      <c r="F11" s="57">
        <v>4</v>
      </c>
      <c r="G11" s="57">
        <v>5</v>
      </c>
      <c r="H11" s="57">
        <v>6</v>
      </c>
      <c r="I11" s="57">
        <v>7</v>
      </c>
      <c r="J11" s="57">
        <v>8</v>
      </c>
      <c r="K11" s="57">
        <v>9</v>
      </c>
      <c r="L11" s="57">
        <v>10</v>
      </c>
      <c r="M11" s="57">
        <v>11</v>
      </c>
      <c r="N11" s="57">
        <v>12</v>
      </c>
      <c r="O11" s="57">
        <v>13</v>
      </c>
      <c r="P11" s="57">
        <v>14</v>
      </c>
      <c r="Q11" s="57">
        <v>15</v>
      </c>
      <c r="R11" s="57">
        <v>16</v>
      </c>
      <c r="S11" s="59">
        <v>17</v>
      </c>
    </row>
    <row r="12" spans="1:21" ht="12.75" customHeight="1">
      <c r="A12" s="296" t="s">
        <v>17</v>
      </c>
      <c r="B12" s="297"/>
      <c r="C12" s="83">
        <f aca="true" t="shared" si="0" ref="C12:R12">C13+C31</f>
        <v>8840</v>
      </c>
      <c r="D12" s="83">
        <f t="shared" si="0"/>
        <v>8053</v>
      </c>
      <c r="E12" s="83">
        <f t="shared" si="0"/>
        <v>787</v>
      </c>
      <c r="F12" s="83">
        <f t="shared" si="0"/>
        <v>10</v>
      </c>
      <c r="G12" s="83">
        <f t="shared" si="0"/>
        <v>0</v>
      </c>
      <c r="H12" s="83">
        <f t="shared" si="0"/>
        <v>8830</v>
      </c>
      <c r="I12" s="83">
        <f t="shared" si="0"/>
        <v>3508</v>
      </c>
      <c r="J12" s="83">
        <f t="shared" si="0"/>
        <v>323</v>
      </c>
      <c r="K12" s="83">
        <f t="shared" si="0"/>
        <v>32</v>
      </c>
      <c r="L12" s="83">
        <f t="shared" si="0"/>
        <v>3110</v>
      </c>
      <c r="M12" s="83">
        <f t="shared" si="0"/>
        <v>20</v>
      </c>
      <c r="N12" s="83">
        <f t="shared" si="0"/>
        <v>6</v>
      </c>
      <c r="O12" s="83">
        <f t="shared" si="0"/>
        <v>0</v>
      </c>
      <c r="P12" s="83">
        <f t="shared" si="0"/>
        <v>17</v>
      </c>
      <c r="Q12" s="83">
        <f t="shared" si="0"/>
        <v>5322</v>
      </c>
      <c r="R12" s="83">
        <f t="shared" si="0"/>
        <v>8475</v>
      </c>
      <c r="S12" s="82">
        <f>(J12+K12)/I12*100</f>
        <v>10.119726339794754</v>
      </c>
      <c r="T12" s="84">
        <f>C12-F12-H12</f>
        <v>0</v>
      </c>
      <c r="U12" s="84">
        <f>8053-8049</f>
        <v>4</v>
      </c>
    </row>
    <row r="13" spans="1:21" s="62" customFormat="1" ht="18" customHeight="1">
      <c r="A13" s="60" t="s">
        <v>0</v>
      </c>
      <c r="B13" s="61" t="s">
        <v>50</v>
      </c>
      <c r="C13" s="81">
        <f>SUM(C14:C30)</f>
        <v>225</v>
      </c>
      <c r="D13" s="81">
        <f>SUM(D14:D30)</f>
        <v>147</v>
      </c>
      <c r="E13" s="81">
        <f aca="true" t="shared" si="1" ref="E13:R13">SUM(E14:E30)</f>
        <v>78</v>
      </c>
      <c r="F13" s="81">
        <f t="shared" si="1"/>
        <v>0</v>
      </c>
      <c r="G13" s="81">
        <f t="shared" si="1"/>
        <v>0</v>
      </c>
      <c r="H13" s="81">
        <f t="shared" si="1"/>
        <v>225</v>
      </c>
      <c r="I13" s="81">
        <f t="shared" si="1"/>
        <v>212</v>
      </c>
      <c r="J13" s="81">
        <f t="shared" si="1"/>
        <v>15</v>
      </c>
      <c r="K13" s="81">
        <f t="shared" si="1"/>
        <v>0</v>
      </c>
      <c r="L13" s="81">
        <f t="shared" si="1"/>
        <v>194</v>
      </c>
      <c r="M13" s="81">
        <f t="shared" si="1"/>
        <v>0</v>
      </c>
      <c r="N13" s="81">
        <f t="shared" si="1"/>
        <v>3</v>
      </c>
      <c r="O13" s="81">
        <f t="shared" si="1"/>
        <v>0</v>
      </c>
      <c r="P13" s="81">
        <f t="shared" si="1"/>
        <v>0</v>
      </c>
      <c r="Q13" s="81">
        <f t="shared" si="1"/>
        <v>13</v>
      </c>
      <c r="R13" s="81">
        <f t="shared" si="1"/>
        <v>210</v>
      </c>
      <c r="S13" s="80">
        <f>(J13+K13)/I13*100</f>
        <v>7.0754716981132075</v>
      </c>
      <c r="T13" s="84">
        <f aca="true" t="shared" si="2" ref="T13:T73">C13-F13-H13</f>
        <v>0</v>
      </c>
      <c r="U13" s="91"/>
    </row>
    <row r="14" spans="1:20" s="93" customFormat="1" ht="18" customHeight="1">
      <c r="A14" s="111" t="s">
        <v>189</v>
      </c>
      <c r="B14" s="111" t="s">
        <v>86</v>
      </c>
      <c r="C14" s="92">
        <f>D14+E14</f>
        <v>3</v>
      </c>
      <c r="D14" s="97">
        <v>3</v>
      </c>
      <c r="E14" s="92"/>
      <c r="F14" s="92"/>
      <c r="G14" s="92"/>
      <c r="H14" s="92">
        <f aca="true" t="shared" si="3" ref="H14:H30">I14+Q14</f>
        <v>3</v>
      </c>
      <c r="I14" s="92">
        <f>SUM(J14:P14)</f>
        <v>3</v>
      </c>
      <c r="J14" s="92"/>
      <c r="K14" s="92"/>
      <c r="L14" s="92">
        <v>3</v>
      </c>
      <c r="M14" s="92"/>
      <c r="N14" s="92"/>
      <c r="O14" s="92"/>
      <c r="P14" s="92"/>
      <c r="Q14" s="92"/>
      <c r="R14" s="92">
        <f aca="true" t="shared" si="4" ref="R14:R77">SUM(L14:Q14)</f>
        <v>3</v>
      </c>
      <c r="S14" s="80">
        <f aca="true" t="shared" si="5" ref="S14:S77">(J14+K14)/I14*100</f>
        <v>0</v>
      </c>
      <c r="T14" s="93">
        <f t="shared" si="2"/>
        <v>0</v>
      </c>
    </row>
    <row r="15" spans="1:20" s="93" customFormat="1" ht="18" customHeight="1">
      <c r="A15" s="111" t="s">
        <v>26</v>
      </c>
      <c r="B15" s="111" t="s">
        <v>84</v>
      </c>
      <c r="C15" s="92">
        <f aca="true" t="shared" si="6" ref="C15:C30">D15+E15</f>
        <v>2</v>
      </c>
      <c r="D15" s="97">
        <v>2</v>
      </c>
      <c r="E15" s="92"/>
      <c r="F15" s="92"/>
      <c r="G15" s="92"/>
      <c r="H15" s="92">
        <f t="shared" si="3"/>
        <v>2</v>
      </c>
      <c r="I15" s="92">
        <f aca="true" t="shared" si="7" ref="I15:I30">SUM(J15:P15)</f>
        <v>2</v>
      </c>
      <c r="J15" s="92"/>
      <c r="K15" s="92"/>
      <c r="L15" s="92">
        <v>2</v>
      </c>
      <c r="M15" s="92"/>
      <c r="N15" s="92"/>
      <c r="O15" s="92"/>
      <c r="P15" s="92"/>
      <c r="Q15" s="92"/>
      <c r="R15" s="92">
        <f t="shared" si="4"/>
        <v>2</v>
      </c>
      <c r="S15" s="80">
        <f t="shared" si="5"/>
        <v>0</v>
      </c>
      <c r="T15" s="93">
        <f t="shared" si="2"/>
        <v>0</v>
      </c>
    </row>
    <row r="16" spans="1:20" s="93" customFormat="1" ht="18" customHeight="1">
      <c r="A16" s="111" t="s">
        <v>54</v>
      </c>
      <c r="B16" s="111" t="s">
        <v>85</v>
      </c>
      <c r="C16" s="92">
        <f t="shared" si="6"/>
        <v>1</v>
      </c>
      <c r="D16" s="97">
        <v>1</v>
      </c>
      <c r="E16" s="92"/>
      <c r="F16" s="92"/>
      <c r="G16" s="92"/>
      <c r="H16" s="92">
        <f t="shared" si="3"/>
        <v>1</v>
      </c>
      <c r="I16" s="92">
        <f t="shared" si="7"/>
        <v>1</v>
      </c>
      <c r="J16" s="92"/>
      <c r="K16" s="92"/>
      <c r="L16" s="92">
        <v>1</v>
      </c>
      <c r="M16" s="92"/>
      <c r="N16" s="92"/>
      <c r="O16" s="92"/>
      <c r="P16" s="92"/>
      <c r="Q16" s="92"/>
      <c r="R16" s="92">
        <f t="shared" si="4"/>
        <v>1</v>
      </c>
      <c r="S16" s="80">
        <f t="shared" si="5"/>
        <v>0</v>
      </c>
      <c r="T16" s="93">
        <f t="shared" si="2"/>
        <v>0</v>
      </c>
    </row>
    <row r="17" spans="1:20" s="93" customFormat="1" ht="18" customHeight="1">
      <c r="A17" s="111" t="s">
        <v>56</v>
      </c>
      <c r="B17" s="111" t="s">
        <v>243</v>
      </c>
      <c r="C17" s="92">
        <f t="shared" si="6"/>
        <v>1</v>
      </c>
      <c r="D17" s="97">
        <v>1</v>
      </c>
      <c r="E17" s="92"/>
      <c r="F17" s="92"/>
      <c r="G17" s="92"/>
      <c r="H17" s="92">
        <f t="shared" si="3"/>
        <v>1</v>
      </c>
      <c r="I17" s="92">
        <f t="shared" si="7"/>
        <v>1</v>
      </c>
      <c r="J17" s="92"/>
      <c r="K17" s="92"/>
      <c r="L17" s="92">
        <v>1</v>
      </c>
      <c r="M17" s="92"/>
      <c r="N17" s="92"/>
      <c r="O17" s="92"/>
      <c r="P17" s="92"/>
      <c r="Q17" s="92"/>
      <c r="R17" s="92">
        <f t="shared" si="4"/>
        <v>1</v>
      </c>
      <c r="S17" s="80">
        <f t="shared" si="5"/>
        <v>0</v>
      </c>
      <c r="T17" s="93">
        <f t="shared" si="2"/>
        <v>0</v>
      </c>
    </row>
    <row r="18" spans="1:20" s="93" customFormat="1" ht="18" customHeight="1">
      <c r="A18" s="111" t="s">
        <v>190</v>
      </c>
      <c r="B18" s="111" t="s">
        <v>87</v>
      </c>
      <c r="C18" s="92">
        <f t="shared" si="6"/>
        <v>15</v>
      </c>
      <c r="D18" s="97">
        <v>15</v>
      </c>
      <c r="E18" s="92"/>
      <c r="F18" s="92"/>
      <c r="G18" s="92"/>
      <c r="H18" s="92">
        <f t="shared" si="3"/>
        <v>15</v>
      </c>
      <c r="I18" s="92">
        <f t="shared" si="7"/>
        <v>13</v>
      </c>
      <c r="J18" s="92"/>
      <c r="K18" s="92"/>
      <c r="L18" s="92">
        <v>13</v>
      </c>
      <c r="M18" s="92"/>
      <c r="N18" s="92"/>
      <c r="O18" s="92"/>
      <c r="P18" s="92"/>
      <c r="Q18" s="92">
        <v>2</v>
      </c>
      <c r="R18" s="92">
        <f t="shared" si="4"/>
        <v>15</v>
      </c>
      <c r="S18" s="80">
        <f t="shared" si="5"/>
        <v>0</v>
      </c>
      <c r="T18" s="93">
        <f t="shared" si="2"/>
        <v>0</v>
      </c>
    </row>
    <row r="19" spans="1:20" s="93" customFormat="1" ht="18" customHeight="1">
      <c r="A19" s="111" t="s">
        <v>58</v>
      </c>
      <c r="B19" s="111" t="s">
        <v>88</v>
      </c>
      <c r="C19" s="92">
        <f t="shared" si="6"/>
        <v>11</v>
      </c>
      <c r="D19" s="97">
        <v>11</v>
      </c>
      <c r="E19" s="92"/>
      <c r="F19" s="92"/>
      <c r="G19" s="92"/>
      <c r="H19" s="92">
        <f t="shared" si="3"/>
        <v>11</v>
      </c>
      <c r="I19" s="92">
        <f t="shared" si="7"/>
        <v>10</v>
      </c>
      <c r="J19" s="92"/>
      <c r="K19" s="92"/>
      <c r="L19" s="94">
        <v>10</v>
      </c>
      <c r="M19" s="94"/>
      <c r="N19" s="95"/>
      <c r="O19" s="95"/>
      <c r="P19" s="95"/>
      <c r="Q19" s="95">
        <v>1</v>
      </c>
      <c r="R19" s="92">
        <f t="shared" si="4"/>
        <v>11</v>
      </c>
      <c r="S19" s="80">
        <f t="shared" si="5"/>
        <v>0</v>
      </c>
      <c r="T19" s="93">
        <f t="shared" si="2"/>
        <v>0</v>
      </c>
    </row>
    <row r="20" spans="1:20" s="93" customFormat="1" ht="18" customHeight="1">
      <c r="A20" s="111" t="s">
        <v>59</v>
      </c>
      <c r="B20" s="111" t="s">
        <v>89</v>
      </c>
      <c r="C20" s="92">
        <f t="shared" si="6"/>
        <v>8</v>
      </c>
      <c r="D20" s="97">
        <v>8</v>
      </c>
      <c r="E20" s="95"/>
      <c r="F20" s="92"/>
      <c r="G20" s="95"/>
      <c r="H20" s="92">
        <f>I20+Q20</f>
        <v>8</v>
      </c>
      <c r="I20" s="92">
        <f t="shared" si="7"/>
        <v>6</v>
      </c>
      <c r="J20" s="95"/>
      <c r="K20" s="95"/>
      <c r="L20" s="95">
        <v>6</v>
      </c>
      <c r="M20" s="95"/>
      <c r="N20" s="94"/>
      <c r="O20" s="95"/>
      <c r="P20" s="95"/>
      <c r="Q20" s="95">
        <v>2</v>
      </c>
      <c r="R20" s="92">
        <f t="shared" si="4"/>
        <v>8</v>
      </c>
      <c r="S20" s="80">
        <f t="shared" si="5"/>
        <v>0</v>
      </c>
      <c r="T20" s="93">
        <f t="shared" si="2"/>
        <v>0</v>
      </c>
    </row>
    <row r="21" spans="1:20" s="93" customFormat="1" ht="18" customHeight="1">
      <c r="A21" s="111" t="s">
        <v>64</v>
      </c>
      <c r="B21" s="111" t="s">
        <v>90</v>
      </c>
      <c r="C21" s="92">
        <f t="shared" si="6"/>
        <v>7</v>
      </c>
      <c r="D21" s="97">
        <v>6</v>
      </c>
      <c r="E21" s="95">
        <v>1</v>
      </c>
      <c r="F21" s="92"/>
      <c r="G21" s="95"/>
      <c r="H21" s="92">
        <f t="shared" si="3"/>
        <v>7</v>
      </c>
      <c r="I21" s="92">
        <f t="shared" si="7"/>
        <v>7</v>
      </c>
      <c r="J21" s="95"/>
      <c r="K21" s="95"/>
      <c r="L21" s="95">
        <v>7</v>
      </c>
      <c r="M21" s="95"/>
      <c r="N21" s="94"/>
      <c r="O21" s="95"/>
      <c r="P21" s="95"/>
      <c r="Q21" s="95"/>
      <c r="R21" s="92">
        <f t="shared" si="4"/>
        <v>7</v>
      </c>
      <c r="S21" s="80">
        <f t="shared" si="5"/>
        <v>0</v>
      </c>
      <c r="T21" s="93">
        <f t="shared" si="2"/>
        <v>0</v>
      </c>
    </row>
    <row r="22" spans="1:20" s="93" customFormat="1" ht="18" customHeight="1">
      <c r="A22" s="111" t="s">
        <v>91</v>
      </c>
      <c r="B22" s="111" t="s">
        <v>93</v>
      </c>
      <c r="C22" s="92">
        <f t="shared" si="6"/>
        <v>16</v>
      </c>
      <c r="D22" s="97">
        <v>10</v>
      </c>
      <c r="E22" s="96">
        <v>6</v>
      </c>
      <c r="F22" s="92"/>
      <c r="G22" s="96"/>
      <c r="H22" s="92">
        <f t="shared" si="3"/>
        <v>16</v>
      </c>
      <c r="I22" s="92">
        <f t="shared" si="7"/>
        <v>16</v>
      </c>
      <c r="J22" s="96"/>
      <c r="K22" s="96"/>
      <c r="L22" s="96">
        <v>16</v>
      </c>
      <c r="M22" s="96"/>
      <c r="N22" s="94"/>
      <c r="O22" s="96"/>
      <c r="P22" s="96"/>
      <c r="Q22" s="96"/>
      <c r="R22" s="92">
        <f t="shared" si="4"/>
        <v>16</v>
      </c>
      <c r="S22" s="80">
        <f t="shared" si="5"/>
        <v>0</v>
      </c>
      <c r="T22" s="93">
        <f t="shared" si="2"/>
        <v>0</v>
      </c>
    </row>
    <row r="23" spans="1:20" s="93" customFormat="1" ht="18" customHeight="1">
      <c r="A23" s="111" t="s">
        <v>92</v>
      </c>
      <c r="B23" s="111" t="s">
        <v>95</v>
      </c>
      <c r="C23" s="92">
        <f t="shared" si="6"/>
        <v>11</v>
      </c>
      <c r="D23" s="97">
        <v>11</v>
      </c>
      <c r="E23" s="95"/>
      <c r="F23" s="92"/>
      <c r="G23" s="95"/>
      <c r="H23" s="92">
        <f t="shared" si="3"/>
        <v>11</v>
      </c>
      <c r="I23" s="92">
        <f t="shared" si="7"/>
        <v>11</v>
      </c>
      <c r="J23" s="95"/>
      <c r="K23" s="95"/>
      <c r="L23" s="95">
        <v>11</v>
      </c>
      <c r="M23" s="95"/>
      <c r="N23" s="94"/>
      <c r="O23" s="95"/>
      <c r="P23" s="95"/>
      <c r="Q23" s="95"/>
      <c r="R23" s="92">
        <f t="shared" si="4"/>
        <v>11</v>
      </c>
      <c r="S23" s="80">
        <f t="shared" si="5"/>
        <v>0</v>
      </c>
      <c r="T23" s="93">
        <f t="shared" si="2"/>
        <v>0</v>
      </c>
    </row>
    <row r="24" spans="1:20" s="93" customFormat="1" ht="18" customHeight="1">
      <c r="A24" s="111" t="s">
        <v>94</v>
      </c>
      <c r="B24" s="111" t="s">
        <v>244</v>
      </c>
      <c r="C24" s="92">
        <f t="shared" si="6"/>
        <v>15</v>
      </c>
      <c r="D24" s="97">
        <v>15</v>
      </c>
      <c r="E24" s="95"/>
      <c r="F24" s="92"/>
      <c r="G24" s="95"/>
      <c r="H24" s="92">
        <f t="shared" si="3"/>
        <v>15</v>
      </c>
      <c r="I24" s="92">
        <f t="shared" si="7"/>
        <v>15</v>
      </c>
      <c r="J24" s="95"/>
      <c r="K24" s="95"/>
      <c r="L24" s="95">
        <v>15</v>
      </c>
      <c r="M24" s="95"/>
      <c r="N24" s="94"/>
      <c r="O24" s="95"/>
      <c r="P24" s="95"/>
      <c r="Q24" s="95"/>
      <c r="R24" s="92">
        <f t="shared" si="4"/>
        <v>15</v>
      </c>
      <c r="S24" s="80">
        <f t="shared" si="5"/>
        <v>0</v>
      </c>
      <c r="T24" s="93">
        <f t="shared" si="2"/>
        <v>0</v>
      </c>
    </row>
    <row r="25" spans="1:20" s="93" customFormat="1" ht="18" customHeight="1">
      <c r="A25" s="111" t="s">
        <v>96</v>
      </c>
      <c r="B25" s="111" t="s">
        <v>245</v>
      </c>
      <c r="C25" s="92">
        <f t="shared" si="6"/>
        <v>39</v>
      </c>
      <c r="D25" s="95">
        <v>17</v>
      </c>
      <c r="E25" s="95">
        <v>22</v>
      </c>
      <c r="F25" s="92"/>
      <c r="G25" s="95"/>
      <c r="H25" s="92">
        <f t="shared" si="3"/>
        <v>39</v>
      </c>
      <c r="I25" s="92">
        <f t="shared" si="7"/>
        <v>35</v>
      </c>
      <c r="J25" s="95">
        <v>6</v>
      </c>
      <c r="K25" s="95"/>
      <c r="L25" s="95">
        <v>29</v>
      </c>
      <c r="M25" s="95"/>
      <c r="N25" s="94"/>
      <c r="O25" s="95"/>
      <c r="P25" s="95"/>
      <c r="Q25" s="95">
        <v>4</v>
      </c>
      <c r="R25" s="92">
        <f t="shared" si="4"/>
        <v>33</v>
      </c>
      <c r="S25" s="80">
        <f t="shared" si="5"/>
        <v>17.142857142857142</v>
      </c>
      <c r="T25" s="93">
        <f t="shared" si="2"/>
        <v>0</v>
      </c>
    </row>
    <row r="26" spans="1:20" s="93" customFormat="1" ht="18" customHeight="1">
      <c r="A26" s="111" t="s">
        <v>188</v>
      </c>
      <c r="B26" s="111" t="s">
        <v>98</v>
      </c>
      <c r="C26" s="92">
        <f t="shared" si="6"/>
        <v>30</v>
      </c>
      <c r="D26" s="97">
        <v>18</v>
      </c>
      <c r="E26" s="95">
        <v>12</v>
      </c>
      <c r="F26" s="92"/>
      <c r="G26" s="95"/>
      <c r="H26" s="92">
        <f t="shared" si="3"/>
        <v>30</v>
      </c>
      <c r="I26" s="92">
        <f t="shared" si="7"/>
        <v>29</v>
      </c>
      <c r="J26" s="95">
        <v>6</v>
      </c>
      <c r="K26" s="95"/>
      <c r="L26" s="95">
        <v>20</v>
      </c>
      <c r="M26" s="95">
        <v>0</v>
      </c>
      <c r="N26" s="94">
        <v>3</v>
      </c>
      <c r="O26" s="95"/>
      <c r="P26" s="95"/>
      <c r="Q26" s="95">
        <v>1</v>
      </c>
      <c r="R26" s="92">
        <f t="shared" si="4"/>
        <v>24</v>
      </c>
      <c r="S26" s="80">
        <f t="shared" si="5"/>
        <v>20.689655172413794</v>
      </c>
      <c r="T26" s="93">
        <f t="shared" si="2"/>
        <v>0</v>
      </c>
    </row>
    <row r="27" spans="1:20" s="93" customFormat="1" ht="18" customHeight="1">
      <c r="A27" s="111" t="s">
        <v>97</v>
      </c>
      <c r="B27" s="111" t="s">
        <v>100</v>
      </c>
      <c r="C27" s="92">
        <f t="shared" si="6"/>
        <v>8</v>
      </c>
      <c r="D27" s="97">
        <v>8</v>
      </c>
      <c r="E27" s="95"/>
      <c r="F27" s="92"/>
      <c r="G27" s="95"/>
      <c r="H27" s="92">
        <f t="shared" si="3"/>
        <v>8</v>
      </c>
      <c r="I27" s="92">
        <f t="shared" si="7"/>
        <v>8</v>
      </c>
      <c r="J27" s="95"/>
      <c r="K27" s="95"/>
      <c r="L27" s="95">
        <v>8</v>
      </c>
      <c r="M27" s="95">
        <v>0</v>
      </c>
      <c r="N27" s="94"/>
      <c r="O27" s="95"/>
      <c r="P27" s="95"/>
      <c r="Q27" s="95"/>
      <c r="R27" s="92">
        <f t="shared" si="4"/>
        <v>8</v>
      </c>
      <c r="S27" s="80">
        <f t="shared" si="5"/>
        <v>0</v>
      </c>
      <c r="T27" s="93">
        <f t="shared" si="2"/>
        <v>0</v>
      </c>
    </row>
    <row r="28" spans="1:20" s="93" customFormat="1" ht="18" customHeight="1">
      <c r="A28" s="111" t="s">
        <v>246</v>
      </c>
      <c r="B28" s="111" t="s">
        <v>102</v>
      </c>
      <c r="C28" s="92">
        <f t="shared" si="6"/>
        <v>41</v>
      </c>
      <c r="D28" s="97">
        <v>12</v>
      </c>
      <c r="E28" s="92">
        <v>29</v>
      </c>
      <c r="F28" s="92"/>
      <c r="H28" s="92">
        <f t="shared" si="3"/>
        <v>41</v>
      </c>
      <c r="I28" s="92">
        <f t="shared" si="7"/>
        <v>40</v>
      </c>
      <c r="J28" s="92"/>
      <c r="K28" s="92"/>
      <c r="L28" s="94">
        <v>40</v>
      </c>
      <c r="M28" s="94"/>
      <c r="N28" s="94"/>
      <c r="O28" s="95"/>
      <c r="P28" s="95"/>
      <c r="Q28" s="95">
        <v>1</v>
      </c>
      <c r="R28" s="92">
        <f t="shared" si="4"/>
        <v>41</v>
      </c>
      <c r="S28" s="80">
        <f t="shared" si="5"/>
        <v>0</v>
      </c>
      <c r="T28" s="93">
        <f t="shared" si="2"/>
        <v>0</v>
      </c>
    </row>
    <row r="29" spans="1:20" s="93" customFormat="1" ht="18" customHeight="1">
      <c r="A29" s="111" t="s">
        <v>99</v>
      </c>
      <c r="B29" s="111" t="s">
        <v>103</v>
      </c>
      <c r="C29" s="92">
        <f t="shared" si="6"/>
        <v>8</v>
      </c>
      <c r="D29" s="92">
        <v>7</v>
      </c>
      <c r="E29" s="92">
        <v>1</v>
      </c>
      <c r="F29" s="92">
        <v>0</v>
      </c>
      <c r="G29" s="92"/>
      <c r="H29" s="92">
        <f t="shared" si="3"/>
        <v>8</v>
      </c>
      <c r="I29" s="92">
        <f t="shared" si="7"/>
        <v>6</v>
      </c>
      <c r="J29" s="92">
        <v>0</v>
      </c>
      <c r="K29" s="92"/>
      <c r="L29" s="94">
        <v>6</v>
      </c>
      <c r="M29" s="94"/>
      <c r="N29" s="94"/>
      <c r="O29" s="95"/>
      <c r="P29" s="95"/>
      <c r="Q29" s="95">
        <v>2</v>
      </c>
      <c r="R29" s="92">
        <f t="shared" si="4"/>
        <v>8</v>
      </c>
      <c r="S29" s="80">
        <f t="shared" si="5"/>
        <v>0</v>
      </c>
      <c r="T29" s="93">
        <f t="shared" si="2"/>
        <v>0</v>
      </c>
    </row>
    <row r="30" spans="1:20" s="93" customFormat="1" ht="18" customHeight="1">
      <c r="A30" s="111" t="s">
        <v>101</v>
      </c>
      <c r="B30" s="111" t="s">
        <v>247</v>
      </c>
      <c r="C30" s="92">
        <f t="shared" si="6"/>
        <v>9</v>
      </c>
      <c r="D30" s="92">
        <v>2</v>
      </c>
      <c r="E30" s="92">
        <v>7</v>
      </c>
      <c r="F30" s="92">
        <v>0</v>
      </c>
      <c r="G30" s="92"/>
      <c r="H30" s="92">
        <f t="shared" si="3"/>
        <v>9</v>
      </c>
      <c r="I30" s="92">
        <f t="shared" si="7"/>
        <v>9</v>
      </c>
      <c r="J30" s="92">
        <v>3</v>
      </c>
      <c r="K30" s="92"/>
      <c r="L30" s="94">
        <v>6</v>
      </c>
      <c r="M30" s="94"/>
      <c r="N30" s="94"/>
      <c r="O30" s="95"/>
      <c r="P30" s="95"/>
      <c r="Q30" s="95"/>
      <c r="R30" s="92">
        <f t="shared" si="4"/>
        <v>6</v>
      </c>
      <c r="S30" s="80">
        <f t="shared" si="5"/>
        <v>33.33333333333333</v>
      </c>
      <c r="T30" s="93">
        <f t="shared" si="2"/>
        <v>0</v>
      </c>
    </row>
    <row r="31" spans="1:20" s="125" customFormat="1" ht="18" customHeight="1">
      <c r="A31" s="123" t="s">
        <v>1</v>
      </c>
      <c r="B31" s="123" t="s">
        <v>104</v>
      </c>
      <c r="C31" s="124">
        <f aca="true" t="shared" si="8" ref="C31:H31">C32+C37+C42+C45+C48+C57+C62+C70+C74+C78+C88+C91+C95+C107+C110</f>
        <v>8615</v>
      </c>
      <c r="D31" s="124">
        <f t="shared" si="8"/>
        <v>7906</v>
      </c>
      <c r="E31" s="124">
        <f t="shared" si="8"/>
        <v>709</v>
      </c>
      <c r="F31" s="124">
        <f t="shared" si="8"/>
        <v>10</v>
      </c>
      <c r="G31" s="124">
        <f t="shared" si="8"/>
        <v>0</v>
      </c>
      <c r="H31" s="124">
        <f t="shared" si="8"/>
        <v>8605</v>
      </c>
      <c r="I31" s="124">
        <f>J31+K31+L31+M31+N31+O31+P31</f>
        <v>3296</v>
      </c>
      <c r="J31" s="124">
        <f aca="true" t="shared" si="9" ref="J31:Q31">J32+J37+J42+J45+J48+J57+J62+J70+J74+J78+J88+J91+J95+J107+J110</f>
        <v>308</v>
      </c>
      <c r="K31" s="124">
        <f t="shared" si="9"/>
        <v>32</v>
      </c>
      <c r="L31" s="124">
        <f t="shared" si="9"/>
        <v>2916</v>
      </c>
      <c r="M31" s="124">
        <f t="shared" si="9"/>
        <v>20</v>
      </c>
      <c r="N31" s="124">
        <f t="shared" si="9"/>
        <v>3</v>
      </c>
      <c r="O31" s="124">
        <f t="shared" si="9"/>
        <v>0</v>
      </c>
      <c r="P31" s="124">
        <f t="shared" si="9"/>
        <v>17</v>
      </c>
      <c r="Q31" s="124">
        <f t="shared" si="9"/>
        <v>5309</v>
      </c>
      <c r="R31" s="124">
        <f t="shared" si="4"/>
        <v>8265</v>
      </c>
      <c r="S31" s="140">
        <f t="shared" si="5"/>
        <v>10.315533980582524</v>
      </c>
      <c r="T31" s="125">
        <f t="shared" si="2"/>
        <v>0</v>
      </c>
    </row>
    <row r="32" spans="1:20" s="125" customFormat="1" ht="18" customHeight="1">
      <c r="A32" s="123">
        <v>1</v>
      </c>
      <c r="B32" s="126" t="s">
        <v>105</v>
      </c>
      <c r="C32" s="124">
        <f aca="true" t="shared" si="10" ref="C32:H32">SUM(C33:C36)</f>
        <v>691</v>
      </c>
      <c r="D32" s="124">
        <f t="shared" si="10"/>
        <v>632</v>
      </c>
      <c r="E32" s="124">
        <f t="shared" si="10"/>
        <v>59</v>
      </c>
      <c r="F32" s="124">
        <f t="shared" si="10"/>
        <v>0</v>
      </c>
      <c r="G32" s="124">
        <f t="shared" si="10"/>
        <v>0</v>
      </c>
      <c r="H32" s="124">
        <f t="shared" si="10"/>
        <v>691</v>
      </c>
      <c r="I32" s="124">
        <f>J32+K32+L32+M32+N32+O32+P32</f>
        <v>283</v>
      </c>
      <c r="J32" s="124">
        <f aca="true" t="shared" si="11" ref="J32:Q32">SUM(J33:J36)</f>
        <v>3</v>
      </c>
      <c r="K32" s="124">
        <f t="shared" si="11"/>
        <v>1</v>
      </c>
      <c r="L32" s="124">
        <f t="shared" si="11"/>
        <v>278</v>
      </c>
      <c r="M32" s="124">
        <f t="shared" si="11"/>
        <v>1</v>
      </c>
      <c r="N32" s="124">
        <f t="shared" si="11"/>
        <v>0</v>
      </c>
      <c r="O32" s="124">
        <f t="shared" si="11"/>
        <v>0</v>
      </c>
      <c r="P32" s="124">
        <f t="shared" si="11"/>
        <v>0</v>
      </c>
      <c r="Q32" s="124">
        <f t="shared" si="11"/>
        <v>408</v>
      </c>
      <c r="R32" s="124">
        <f t="shared" si="4"/>
        <v>687</v>
      </c>
      <c r="S32" s="140">
        <f t="shared" si="5"/>
        <v>1.4134275618374559</v>
      </c>
      <c r="T32" s="125">
        <f t="shared" si="2"/>
        <v>0</v>
      </c>
    </row>
    <row r="33" spans="1:20" s="93" customFormat="1" ht="18" customHeight="1">
      <c r="A33" s="111" t="s">
        <v>189</v>
      </c>
      <c r="B33" s="113" t="s">
        <v>106</v>
      </c>
      <c r="C33" s="100">
        <f>SUM(D33+E33)</f>
        <v>86</v>
      </c>
      <c r="D33" s="92">
        <v>81</v>
      </c>
      <c r="E33" s="92">
        <v>5</v>
      </c>
      <c r="F33" s="92">
        <v>0</v>
      </c>
      <c r="G33" s="92">
        <v>0</v>
      </c>
      <c r="H33" s="100">
        <f>SUM(Q33+I33)</f>
        <v>86</v>
      </c>
      <c r="I33" s="100">
        <f>SUM(L33+M33+N33+O33+P33+J33+K33)</f>
        <v>35</v>
      </c>
      <c r="J33" s="92">
        <v>1</v>
      </c>
      <c r="K33" s="92">
        <v>0</v>
      </c>
      <c r="L33" s="92">
        <v>34</v>
      </c>
      <c r="M33" s="92">
        <v>0</v>
      </c>
      <c r="N33" s="92">
        <v>0</v>
      </c>
      <c r="O33" s="92">
        <v>0</v>
      </c>
      <c r="P33" s="92">
        <v>0</v>
      </c>
      <c r="Q33" s="92">
        <v>51</v>
      </c>
      <c r="R33" s="92">
        <f t="shared" si="4"/>
        <v>85</v>
      </c>
      <c r="S33" s="80">
        <f t="shared" si="5"/>
        <v>2.857142857142857</v>
      </c>
      <c r="T33" s="93">
        <f t="shared" si="2"/>
        <v>0</v>
      </c>
    </row>
    <row r="34" spans="1:20" s="93" customFormat="1" ht="18" customHeight="1">
      <c r="A34" s="111" t="s">
        <v>26</v>
      </c>
      <c r="B34" s="113" t="s">
        <v>241</v>
      </c>
      <c r="C34" s="100">
        <f>SUM(D34+E34)</f>
        <v>127</v>
      </c>
      <c r="D34" s="92">
        <v>115</v>
      </c>
      <c r="E34" s="92">
        <v>12</v>
      </c>
      <c r="F34" s="92">
        <v>0</v>
      </c>
      <c r="G34" s="92"/>
      <c r="H34" s="100">
        <f>SUM(Q34+I34)</f>
        <v>127</v>
      </c>
      <c r="I34" s="100">
        <f>SUM(L34+M34+N34+O34+P34+J34+K34)</f>
        <v>55</v>
      </c>
      <c r="J34" s="92">
        <v>0</v>
      </c>
      <c r="K34" s="92">
        <v>0</v>
      </c>
      <c r="L34" s="92">
        <v>55</v>
      </c>
      <c r="M34" s="92">
        <v>0</v>
      </c>
      <c r="N34" s="92"/>
      <c r="O34" s="92"/>
      <c r="P34" s="92">
        <v>0</v>
      </c>
      <c r="Q34" s="92">
        <v>72</v>
      </c>
      <c r="R34" s="92">
        <f t="shared" si="4"/>
        <v>127</v>
      </c>
      <c r="S34" s="80">
        <f t="shared" si="5"/>
        <v>0</v>
      </c>
      <c r="T34" s="93">
        <f t="shared" si="2"/>
        <v>0</v>
      </c>
    </row>
    <row r="35" spans="1:20" s="93" customFormat="1" ht="18" customHeight="1">
      <c r="A35" s="111" t="s">
        <v>54</v>
      </c>
      <c r="B35" s="113" t="s">
        <v>107</v>
      </c>
      <c r="C35" s="100">
        <f>SUM(D35+E35)</f>
        <v>286</v>
      </c>
      <c r="D35" s="92">
        <v>265</v>
      </c>
      <c r="E35" s="92">
        <v>21</v>
      </c>
      <c r="F35" s="92">
        <v>0</v>
      </c>
      <c r="G35" s="92"/>
      <c r="H35" s="100">
        <f>SUM(Q35+I35)</f>
        <v>286</v>
      </c>
      <c r="I35" s="100">
        <f>SUM(L35+M35+N35+O35+P35+J35+K35)</f>
        <v>119</v>
      </c>
      <c r="J35" s="92">
        <v>1</v>
      </c>
      <c r="K35" s="92">
        <v>0</v>
      </c>
      <c r="L35" s="92">
        <v>117</v>
      </c>
      <c r="M35" s="92">
        <v>1</v>
      </c>
      <c r="N35" s="92"/>
      <c r="O35" s="92">
        <v>0</v>
      </c>
      <c r="P35" s="92">
        <v>0</v>
      </c>
      <c r="Q35" s="92">
        <v>167</v>
      </c>
      <c r="R35" s="92">
        <f t="shared" si="4"/>
        <v>285</v>
      </c>
      <c r="S35" s="80">
        <f t="shared" si="5"/>
        <v>0.8403361344537815</v>
      </c>
      <c r="T35" s="93">
        <f t="shared" si="2"/>
        <v>0</v>
      </c>
    </row>
    <row r="36" spans="1:20" s="93" customFormat="1" ht="18" customHeight="1">
      <c r="A36" s="111" t="s">
        <v>56</v>
      </c>
      <c r="B36" s="113" t="s">
        <v>242</v>
      </c>
      <c r="C36" s="100">
        <f>SUM(D36+E36)</f>
        <v>192</v>
      </c>
      <c r="D36" s="92">
        <v>171</v>
      </c>
      <c r="E36" s="92">
        <v>21</v>
      </c>
      <c r="F36" s="92">
        <v>0</v>
      </c>
      <c r="G36" s="92"/>
      <c r="H36" s="100">
        <f>SUM(Q36+I36)</f>
        <v>192</v>
      </c>
      <c r="I36" s="100">
        <f>SUM(L36+M36+N36+O36+P36+J36+K36)</f>
        <v>74</v>
      </c>
      <c r="J36" s="92">
        <v>1</v>
      </c>
      <c r="K36" s="92">
        <v>1</v>
      </c>
      <c r="L36" s="92">
        <v>72</v>
      </c>
      <c r="M36" s="92">
        <v>0</v>
      </c>
      <c r="N36" s="92"/>
      <c r="O36" s="92"/>
      <c r="P36" s="92">
        <v>0</v>
      </c>
      <c r="Q36" s="92">
        <v>118</v>
      </c>
      <c r="R36" s="92">
        <f t="shared" si="4"/>
        <v>190</v>
      </c>
      <c r="S36" s="80">
        <f t="shared" si="5"/>
        <v>2.7027027027027026</v>
      </c>
      <c r="T36" s="93">
        <f t="shared" si="2"/>
        <v>0</v>
      </c>
    </row>
    <row r="37" spans="1:20" s="125" customFormat="1" ht="18" customHeight="1">
      <c r="A37" s="123">
        <v>2</v>
      </c>
      <c r="B37" s="126" t="s">
        <v>108</v>
      </c>
      <c r="C37" s="124">
        <f>SUM(C38:C41)</f>
        <v>221</v>
      </c>
      <c r="D37" s="124">
        <f aca="true" t="shared" si="12" ref="D37:Q37">SUM(D38:D41)</f>
        <v>183</v>
      </c>
      <c r="E37" s="124">
        <f t="shared" si="12"/>
        <v>38</v>
      </c>
      <c r="F37" s="124">
        <f t="shared" si="12"/>
        <v>1</v>
      </c>
      <c r="G37" s="124">
        <f t="shared" si="12"/>
        <v>0</v>
      </c>
      <c r="H37" s="124">
        <f t="shared" si="12"/>
        <v>220</v>
      </c>
      <c r="I37" s="124">
        <f t="shared" si="12"/>
        <v>73</v>
      </c>
      <c r="J37" s="124">
        <f t="shared" si="12"/>
        <v>24</v>
      </c>
      <c r="K37" s="124">
        <f t="shared" si="12"/>
        <v>0</v>
      </c>
      <c r="L37" s="124">
        <f t="shared" si="12"/>
        <v>46</v>
      </c>
      <c r="M37" s="124">
        <f t="shared" si="12"/>
        <v>0</v>
      </c>
      <c r="N37" s="124">
        <f t="shared" si="12"/>
        <v>0</v>
      </c>
      <c r="O37" s="124">
        <f t="shared" si="12"/>
        <v>0</v>
      </c>
      <c r="P37" s="124">
        <f t="shared" si="12"/>
        <v>3</v>
      </c>
      <c r="Q37" s="124">
        <f t="shared" si="12"/>
        <v>147</v>
      </c>
      <c r="R37" s="124">
        <f t="shared" si="4"/>
        <v>196</v>
      </c>
      <c r="S37" s="140">
        <f t="shared" si="5"/>
        <v>32.87671232876712</v>
      </c>
      <c r="T37" s="125">
        <f t="shared" si="2"/>
        <v>0</v>
      </c>
    </row>
    <row r="38" spans="1:20" s="93" customFormat="1" ht="18" customHeight="1">
      <c r="A38" s="111" t="s">
        <v>249</v>
      </c>
      <c r="B38" s="111" t="s">
        <v>208</v>
      </c>
      <c r="C38" s="92">
        <f>D38+E38</f>
        <v>31</v>
      </c>
      <c r="D38" s="92">
        <v>14</v>
      </c>
      <c r="E38" s="92">
        <v>17</v>
      </c>
      <c r="F38" s="92">
        <v>0</v>
      </c>
      <c r="G38" s="92"/>
      <c r="H38" s="92">
        <f>I38+Q38</f>
        <v>31</v>
      </c>
      <c r="I38" s="92">
        <f>J38+K38+L38+M38+N38+O38+P38</f>
        <v>20</v>
      </c>
      <c r="J38" s="92">
        <v>18</v>
      </c>
      <c r="K38" s="92">
        <v>0</v>
      </c>
      <c r="L38" s="92">
        <v>2</v>
      </c>
      <c r="M38" s="92"/>
      <c r="N38" s="92"/>
      <c r="O38" s="92"/>
      <c r="P38" s="94"/>
      <c r="Q38" s="95">
        <v>11</v>
      </c>
      <c r="R38" s="92">
        <f t="shared" si="4"/>
        <v>13</v>
      </c>
      <c r="S38" s="80">
        <f t="shared" si="5"/>
        <v>90</v>
      </c>
      <c r="T38" s="93">
        <f t="shared" si="2"/>
        <v>0</v>
      </c>
    </row>
    <row r="39" spans="1:20" s="93" customFormat="1" ht="18" customHeight="1">
      <c r="A39" s="111" t="s">
        <v>250</v>
      </c>
      <c r="B39" s="111" t="s">
        <v>180</v>
      </c>
      <c r="C39" s="92">
        <f>D39+E39</f>
        <v>86</v>
      </c>
      <c r="D39" s="92">
        <v>74</v>
      </c>
      <c r="E39" s="92">
        <v>12</v>
      </c>
      <c r="F39" s="92">
        <v>1</v>
      </c>
      <c r="G39" s="92"/>
      <c r="H39" s="92">
        <f>I39+Q39</f>
        <v>85</v>
      </c>
      <c r="I39" s="92">
        <f>J39+K39+L39+M39+N39+O39+P39</f>
        <v>26</v>
      </c>
      <c r="J39" s="92">
        <v>2</v>
      </c>
      <c r="K39" s="92">
        <v>0</v>
      </c>
      <c r="L39" s="92">
        <v>22</v>
      </c>
      <c r="M39" s="92"/>
      <c r="N39" s="92"/>
      <c r="O39" s="92"/>
      <c r="P39" s="94">
        <v>2</v>
      </c>
      <c r="Q39" s="95">
        <v>59</v>
      </c>
      <c r="R39" s="92">
        <f t="shared" si="4"/>
        <v>83</v>
      </c>
      <c r="S39" s="80">
        <f t="shared" si="5"/>
        <v>7.6923076923076925</v>
      </c>
      <c r="T39" s="93">
        <f t="shared" si="2"/>
        <v>0</v>
      </c>
    </row>
    <row r="40" spans="1:20" s="93" customFormat="1" ht="18" customHeight="1">
      <c r="A40" s="111" t="s">
        <v>251</v>
      </c>
      <c r="B40" s="111" t="s">
        <v>209</v>
      </c>
      <c r="C40" s="92">
        <f>D40+E40</f>
        <v>104</v>
      </c>
      <c r="D40" s="92">
        <v>95</v>
      </c>
      <c r="E40" s="92">
        <v>9</v>
      </c>
      <c r="F40" s="92"/>
      <c r="G40" s="92"/>
      <c r="H40" s="92">
        <f>I40+Q40</f>
        <v>104</v>
      </c>
      <c r="I40" s="92">
        <f>J40+K40+L40+M40+N40+O40+P40</f>
        <v>27</v>
      </c>
      <c r="J40" s="92">
        <v>4</v>
      </c>
      <c r="K40" s="92">
        <v>0</v>
      </c>
      <c r="L40" s="92">
        <v>22</v>
      </c>
      <c r="M40" s="92"/>
      <c r="N40" s="92"/>
      <c r="O40" s="92"/>
      <c r="P40" s="94">
        <v>1</v>
      </c>
      <c r="Q40" s="95">
        <v>77</v>
      </c>
      <c r="R40" s="92">
        <f t="shared" si="4"/>
        <v>100</v>
      </c>
      <c r="S40" s="80">
        <f t="shared" si="5"/>
        <v>14.814814814814813</v>
      </c>
      <c r="T40" s="93">
        <f t="shared" si="2"/>
        <v>0</v>
      </c>
    </row>
    <row r="41" spans="1:20" s="93" customFormat="1" ht="18" customHeight="1">
      <c r="A41" s="111" t="s">
        <v>252</v>
      </c>
      <c r="B41" s="111" t="s">
        <v>109</v>
      </c>
      <c r="C41" s="92">
        <v>0</v>
      </c>
      <c r="D41" s="92">
        <v>0</v>
      </c>
      <c r="E41" s="92">
        <v>0</v>
      </c>
      <c r="F41" s="92">
        <v>0</v>
      </c>
      <c r="G41" s="92">
        <v>0</v>
      </c>
      <c r="H41" s="92">
        <f>I41+Q41</f>
        <v>0</v>
      </c>
      <c r="I41" s="92">
        <f>J41+K41+L41+M41+N41+O41+P41</f>
        <v>0</v>
      </c>
      <c r="J41" s="92">
        <v>0</v>
      </c>
      <c r="K41" s="92">
        <v>0</v>
      </c>
      <c r="L41" s="92">
        <v>0</v>
      </c>
      <c r="M41" s="92">
        <v>0</v>
      </c>
      <c r="N41" s="92"/>
      <c r="O41" s="92"/>
      <c r="P41" s="94"/>
      <c r="Q41" s="95">
        <v>0</v>
      </c>
      <c r="R41" s="92">
        <f t="shared" si="4"/>
        <v>0</v>
      </c>
      <c r="S41" s="80" t="e">
        <f t="shared" si="5"/>
        <v>#DIV/0!</v>
      </c>
      <c r="T41" s="93">
        <f t="shared" si="2"/>
        <v>0</v>
      </c>
    </row>
    <row r="42" spans="1:20" s="125" customFormat="1" ht="18" customHeight="1">
      <c r="A42" s="123">
        <v>3</v>
      </c>
      <c r="B42" s="126" t="s">
        <v>110</v>
      </c>
      <c r="C42" s="124">
        <f>C43+C44</f>
        <v>164</v>
      </c>
      <c r="D42" s="124">
        <f aca="true" t="shared" si="13" ref="D42:Q42">D43+D44</f>
        <v>144</v>
      </c>
      <c r="E42" s="124">
        <f t="shared" si="13"/>
        <v>20</v>
      </c>
      <c r="F42" s="124">
        <f t="shared" si="13"/>
        <v>0</v>
      </c>
      <c r="G42" s="124">
        <f t="shared" si="13"/>
        <v>0</v>
      </c>
      <c r="H42" s="124">
        <f t="shared" si="13"/>
        <v>164</v>
      </c>
      <c r="I42" s="124">
        <f t="shared" si="13"/>
        <v>82</v>
      </c>
      <c r="J42" s="124">
        <f t="shared" si="13"/>
        <v>14</v>
      </c>
      <c r="K42" s="124">
        <f t="shared" si="13"/>
        <v>0</v>
      </c>
      <c r="L42" s="124">
        <f t="shared" si="13"/>
        <v>66</v>
      </c>
      <c r="M42" s="124">
        <f t="shared" si="13"/>
        <v>0</v>
      </c>
      <c r="N42" s="124">
        <f t="shared" si="13"/>
        <v>1</v>
      </c>
      <c r="O42" s="124">
        <f t="shared" si="13"/>
        <v>0</v>
      </c>
      <c r="P42" s="124">
        <f t="shared" si="13"/>
        <v>1</v>
      </c>
      <c r="Q42" s="124">
        <f t="shared" si="13"/>
        <v>82</v>
      </c>
      <c r="R42" s="124">
        <f t="shared" si="4"/>
        <v>150</v>
      </c>
      <c r="S42" s="140">
        <f t="shared" si="5"/>
        <v>17.073170731707318</v>
      </c>
      <c r="T42" s="125">
        <f t="shared" si="2"/>
        <v>0</v>
      </c>
    </row>
    <row r="43" spans="1:20" s="93" customFormat="1" ht="18" customHeight="1">
      <c r="A43" s="111" t="s">
        <v>253</v>
      </c>
      <c r="B43" s="111" t="s">
        <v>112</v>
      </c>
      <c r="C43" s="92">
        <f>D43+E43</f>
        <v>55</v>
      </c>
      <c r="D43" s="92">
        <v>44</v>
      </c>
      <c r="E43" s="92">
        <v>11</v>
      </c>
      <c r="F43" s="92">
        <v>0</v>
      </c>
      <c r="G43" s="92">
        <v>0</v>
      </c>
      <c r="H43" s="92">
        <f>I43+Q43</f>
        <v>55</v>
      </c>
      <c r="I43" s="92">
        <f>J43+K43+L43+M43+N43+O43+P43</f>
        <v>33</v>
      </c>
      <c r="J43" s="92">
        <v>7</v>
      </c>
      <c r="K43" s="92">
        <v>0</v>
      </c>
      <c r="L43" s="92">
        <v>24</v>
      </c>
      <c r="M43" s="92">
        <v>0</v>
      </c>
      <c r="N43" s="92">
        <v>1</v>
      </c>
      <c r="O43" s="92">
        <v>0</v>
      </c>
      <c r="P43" s="94">
        <v>1</v>
      </c>
      <c r="Q43" s="95">
        <v>22</v>
      </c>
      <c r="R43" s="92">
        <f t="shared" si="4"/>
        <v>48</v>
      </c>
      <c r="S43" s="80">
        <f t="shared" si="5"/>
        <v>21.21212121212121</v>
      </c>
      <c r="T43" s="93">
        <f t="shared" si="2"/>
        <v>0</v>
      </c>
    </row>
    <row r="44" spans="1:20" s="93" customFormat="1" ht="18" customHeight="1">
      <c r="A44" s="111" t="s">
        <v>254</v>
      </c>
      <c r="B44" s="111" t="s">
        <v>177</v>
      </c>
      <c r="C44" s="92">
        <f>D44+E44</f>
        <v>109</v>
      </c>
      <c r="D44" s="92">
        <v>100</v>
      </c>
      <c r="E44" s="92">
        <v>9</v>
      </c>
      <c r="F44" s="92">
        <v>0</v>
      </c>
      <c r="G44" s="92">
        <v>0</v>
      </c>
      <c r="H44" s="92">
        <f>I44+Q44</f>
        <v>109</v>
      </c>
      <c r="I44" s="92">
        <f>J44+K44+L44+M44+N44+O44+P44</f>
        <v>49</v>
      </c>
      <c r="J44" s="92">
        <v>7</v>
      </c>
      <c r="K44" s="92">
        <v>0</v>
      </c>
      <c r="L44" s="92">
        <v>42</v>
      </c>
      <c r="M44" s="92">
        <v>0</v>
      </c>
      <c r="N44" s="92">
        <v>0</v>
      </c>
      <c r="O44" s="92">
        <v>0</v>
      </c>
      <c r="P44" s="94">
        <v>0</v>
      </c>
      <c r="Q44" s="95">
        <v>60</v>
      </c>
      <c r="R44" s="92">
        <f t="shared" si="4"/>
        <v>102</v>
      </c>
      <c r="S44" s="80">
        <f t="shared" si="5"/>
        <v>14.285714285714285</v>
      </c>
      <c r="T44" s="93">
        <f t="shared" si="2"/>
        <v>0</v>
      </c>
    </row>
    <row r="45" spans="1:20" s="125" customFormat="1" ht="18" customHeight="1">
      <c r="A45" s="123">
        <v>4</v>
      </c>
      <c r="B45" s="126" t="s">
        <v>113</v>
      </c>
      <c r="C45" s="124">
        <f>C46+C47</f>
        <v>0</v>
      </c>
      <c r="D45" s="124">
        <f aca="true" t="shared" si="14" ref="D45:Q45">D46+D47</f>
        <v>0</v>
      </c>
      <c r="E45" s="124">
        <f t="shared" si="14"/>
        <v>0</v>
      </c>
      <c r="F45" s="124">
        <f t="shared" si="14"/>
        <v>0</v>
      </c>
      <c r="G45" s="124">
        <f t="shared" si="14"/>
        <v>0</v>
      </c>
      <c r="H45" s="124">
        <f t="shared" si="14"/>
        <v>0</v>
      </c>
      <c r="I45" s="124">
        <f>J45+K45+L45+M45+N45+O45+P45</f>
        <v>0</v>
      </c>
      <c r="J45" s="124">
        <f t="shared" si="14"/>
        <v>0</v>
      </c>
      <c r="K45" s="124">
        <f t="shared" si="14"/>
        <v>0</v>
      </c>
      <c r="L45" s="124">
        <f t="shared" si="14"/>
        <v>0</v>
      </c>
      <c r="M45" s="124">
        <f t="shared" si="14"/>
        <v>0</v>
      </c>
      <c r="N45" s="124">
        <f t="shared" si="14"/>
        <v>0</v>
      </c>
      <c r="O45" s="124">
        <f t="shared" si="14"/>
        <v>0</v>
      </c>
      <c r="P45" s="124">
        <f t="shared" si="14"/>
        <v>0</v>
      </c>
      <c r="Q45" s="124">
        <f t="shared" si="14"/>
        <v>0</v>
      </c>
      <c r="R45" s="124">
        <f t="shared" si="4"/>
        <v>0</v>
      </c>
      <c r="S45" s="140" t="e">
        <f t="shared" si="5"/>
        <v>#DIV/0!</v>
      </c>
      <c r="T45" s="125">
        <f t="shared" si="2"/>
        <v>0</v>
      </c>
    </row>
    <row r="46" spans="1:20" s="93" customFormat="1" ht="18" customHeight="1">
      <c r="A46" s="111" t="s">
        <v>275</v>
      </c>
      <c r="B46" s="112" t="s">
        <v>114</v>
      </c>
      <c r="C46" s="92">
        <f>D46+E46</f>
        <v>0</v>
      </c>
      <c r="D46" s="92"/>
      <c r="E46" s="92"/>
      <c r="F46" s="92"/>
      <c r="G46" s="92"/>
      <c r="H46" s="92">
        <f>I46+Q46</f>
        <v>0</v>
      </c>
      <c r="I46" s="92">
        <f>J46+K46+L46+M46+N46+O46+P46</f>
        <v>0</v>
      </c>
      <c r="J46" s="92"/>
      <c r="K46" s="92"/>
      <c r="L46" s="94"/>
      <c r="M46" s="94"/>
      <c r="N46" s="94"/>
      <c r="O46" s="96"/>
      <c r="P46" s="96"/>
      <c r="Q46" s="96"/>
      <c r="R46" s="92">
        <f t="shared" si="4"/>
        <v>0</v>
      </c>
      <c r="S46" s="80" t="e">
        <f t="shared" si="5"/>
        <v>#DIV/0!</v>
      </c>
      <c r="T46" s="93">
        <f t="shared" si="2"/>
        <v>0</v>
      </c>
    </row>
    <row r="47" spans="1:20" s="93" customFormat="1" ht="18" customHeight="1">
      <c r="A47" s="111" t="s">
        <v>276</v>
      </c>
      <c r="B47" s="112" t="s">
        <v>111</v>
      </c>
      <c r="C47" s="92">
        <f>D47+E47</f>
        <v>0</v>
      </c>
      <c r="D47" s="92"/>
      <c r="E47" s="92"/>
      <c r="F47" s="92"/>
      <c r="G47" s="92"/>
      <c r="H47" s="92">
        <f>I47+Q47</f>
        <v>0</v>
      </c>
      <c r="I47" s="92">
        <f>J47+K47+L47+M47+N47+O47+P47</f>
        <v>0</v>
      </c>
      <c r="J47" s="92"/>
      <c r="K47" s="92"/>
      <c r="L47" s="94"/>
      <c r="M47" s="94"/>
      <c r="N47" s="94"/>
      <c r="O47" s="96"/>
      <c r="P47" s="96"/>
      <c r="Q47" s="96"/>
      <c r="R47" s="92">
        <f t="shared" si="4"/>
        <v>0</v>
      </c>
      <c r="S47" s="80" t="e">
        <f t="shared" si="5"/>
        <v>#DIV/0!</v>
      </c>
      <c r="T47" s="93">
        <f t="shared" si="2"/>
        <v>0</v>
      </c>
    </row>
    <row r="48" spans="1:20" s="125" customFormat="1" ht="18" customHeight="1">
      <c r="A48" s="123">
        <v>5</v>
      </c>
      <c r="B48" s="126" t="s">
        <v>115</v>
      </c>
      <c r="C48" s="124">
        <f>SUM(C49:C56)</f>
        <v>1892</v>
      </c>
      <c r="D48" s="124">
        <f aca="true" t="shared" si="15" ref="D48:Q48">SUM(D49:D56)</f>
        <v>1759</v>
      </c>
      <c r="E48" s="124">
        <f t="shared" si="15"/>
        <v>133</v>
      </c>
      <c r="F48" s="124">
        <f t="shared" si="15"/>
        <v>2</v>
      </c>
      <c r="G48" s="124">
        <f t="shared" si="15"/>
        <v>0</v>
      </c>
      <c r="H48" s="124">
        <f t="shared" si="15"/>
        <v>1890</v>
      </c>
      <c r="I48" s="124">
        <f t="shared" si="15"/>
        <v>489</v>
      </c>
      <c r="J48" s="124">
        <f t="shared" si="15"/>
        <v>31</v>
      </c>
      <c r="K48" s="124">
        <f t="shared" si="15"/>
        <v>0</v>
      </c>
      <c r="L48" s="124">
        <f t="shared" si="15"/>
        <v>454</v>
      </c>
      <c r="M48" s="124">
        <f t="shared" si="15"/>
        <v>2</v>
      </c>
      <c r="N48" s="124">
        <f t="shared" si="15"/>
        <v>0</v>
      </c>
      <c r="O48" s="124">
        <f t="shared" si="15"/>
        <v>0</v>
      </c>
      <c r="P48" s="124">
        <f t="shared" si="15"/>
        <v>2</v>
      </c>
      <c r="Q48" s="124">
        <f t="shared" si="15"/>
        <v>1401</v>
      </c>
      <c r="R48" s="124">
        <f t="shared" si="4"/>
        <v>1859</v>
      </c>
      <c r="S48" s="140">
        <f t="shared" si="5"/>
        <v>6.339468302658487</v>
      </c>
      <c r="T48" s="125">
        <f t="shared" si="2"/>
        <v>0</v>
      </c>
    </row>
    <row r="49" spans="1:20" s="93" customFormat="1" ht="18" customHeight="1">
      <c r="A49" s="111" t="s">
        <v>61</v>
      </c>
      <c r="B49" s="114" t="s">
        <v>116</v>
      </c>
      <c r="C49" s="101">
        <f>D49+E49</f>
        <v>6</v>
      </c>
      <c r="D49" s="101">
        <v>1</v>
      </c>
      <c r="E49" s="101">
        <v>5</v>
      </c>
      <c r="F49" s="101">
        <v>0</v>
      </c>
      <c r="G49" s="101">
        <v>0</v>
      </c>
      <c r="H49" s="101">
        <f>I49+Q49</f>
        <v>6</v>
      </c>
      <c r="I49" s="101">
        <f aca="true" t="shared" si="16" ref="I49:I62">J49+K49+L49+M49+N49+O49+P49</f>
        <v>6</v>
      </c>
      <c r="J49" s="101">
        <v>5</v>
      </c>
      <c r="K49" s="101">
        <v>0</v>
      </c>
      <c r="L49" s="102">
        <v>1</v>
      </c>
      <c r="M49" s="101">
        <v>0</v>
      </c>
      <c r="N49" s="101">
        <v>0</v>
      </c>
      <c r="O49" s="101">
        <v>0</v>
      </c>
      <c r="P49" s="101">
        <v>0</v>
      </c>
      <c r="Q49" s="103">
        <f aca="true" t="shared" si="17" ref="Q49:Q56">C49-F49-I49</f>
        <v>0</v>
      </c>
      <c r="R49" s="92">
        <f t="shared" si="4"/>
        <v>1</v>
      </c>
      <c r="S49" s="80">
        <f t="shared" si="5"/>
        <v>83.33333333333334</v>
      </c>
      <c r="T49" s="93">
        <f t="shared" si="2"/>
        <v>0</v>
      </c>
    </row>
    <row r="50" spans="1:20" s="93" customFormat="1" ht="18" customHeight="1">
      <c r="A50" s="111" t="s">
        <v>62</v>
      </c>
      <c r="B50" s="114" t="s">
        <v>203</v>
      </c>
      <c r="C50" s="101">
        <f>D50+E50</f>
        <v>243</v>
      </c>
      <c r="D50" s="101">
        <v>132</v>
      </c>
      <c r="E50" s="101">
        <v>111</v>
      </c>
      <c r="F50" s="101">
        <v>0</v>
      </c>
      <c r="G50" s="101">
        <v>0</v>
      </c>
      <c r="H50" s="101">
        <f>I50+Q50</f>
        <v>243</v>
      </c>
      <c r="I50" s="101">
        <f t="shared" si="16"/>
        <v>95</v>
      </c>
      <c r="J50" s="101">
        <v>10</v>
      </c>
      <c r="K50" s="101">
        <v>0</v>
      </c>
      <c r="L50" s="102">
        <v>81</v>
      </c>
      <c r="M50" s="101">
        <v>2</v>
      </c>
      <c r="N50" s="101">
        <v>0</v>
      </c>
      <c r="O50" s="101">
        <v>0</v>
      </c>
      <c r="P50" s="101">
        <v>2</v>
      </c>
      <c r="Q50" s="103">
        <f t="shared" si="17"/>
        <v>148</v>
      </c>
      <c r="R50" s="92">
        <f t="shared" si="4"/>
        <v>233</v>
      </c>
      <c r="S50" s="80">
        <f t="shared" si="5"/>
        <v>10.526315789473683</v>
      </c>
      <c r="T50" s="93">
        <f t="shared" si="2"/>
        <v>0</v>
      </c>
    </row>
    <row r="51" spans="1:20" s="93" customFormat="1" ht="18" customHeight="1">
      <c r="A51" s="111" t="s">
        <v>63</v>
      </c>
      <c r="B51" s="114" t="s">
        <v>204</v>
      </c>
      <c r="C51" s="101">
        <f aca="true" t="shared" si="18" ref="C51:C56">D51+E51</f>
        <v>283</v>
      </c>
      <c r="D51" s="101">
        <v>280</v>
      </c>
      <c r="E51" s="101">
        <v>3</v>
      </c>
      <c r="F51" s="101">
        <v>1</v>
      </c>
      <c r="G51" s="101">
        <v>0</v>
      </c>
      <c r="H51" s="101">
        <f aca="true" t="shared" si="19" ref="H51:H56">I51+Q51</f>
        <v>282</v>
      </c>
      <c r="I51" s="101">
        <f t="shared" si="16"/>
        <v>91</v>
      </c>
      <c r="J51" s="101">
        <v>2</v>
      </c>
      <c r="K51" s="101">
        <v>0</v>
      </c>
      <c r="L51" s="102">
        <v>89</v>
      </c>
      <c r="M51" s="101">
        <v>0</v>
      </c>
      <c r="N51" s="101">
        <v>0</v>
      </c>
      <c r="O51" s="101">
        <v>0</v>
      </c>
      <c r="P51" s="101">
        <v>0</v>
      </c>
      <c r="Q51" s="103">
        <f t="shared" si="17"/>
        <v>191</v>
      </c>
      <c r="R51" s="92">
        <f t="shared" si="4"/>
        <v>280</v>
      </c>
      <c r="S51" s="80">
        <f t="shared" si="5"/>
        <v>2.197802197802198</v>
      </c>
      <c r="T51" s="93">
        <f t="shared" si="2"/>
        <v>0</v>
      </c>
    </row>
    <row r="52" spans="1:20" s="93" customFormat="1" ht="18" customHeight="1">
      <c r="A52" s="111" t="s">
        <v>117</v>
      </c>
      <c r="B52" s="114" t="s">
        <v>205</v>
      </c>
      <c r="C52" s="101">
        <f t="shared" si="18"/>
        <v>183</v>
      </c>
      <c r="D52" s="101">
        <v>179</v>
      </c>
      <c r="E52" s="101">
        <v>4</v>
      </c>
      <c r="F52" s="101">
        <v>1</v>
      </c>
      <c r="G52" s="101">
        <v>0</v>
      </c>
      <c r="H52" s="101">
        <f>I52+Q52</f>
        <v>182</v>
      </c>
      <c r="I52" s="101">
        <f t="shared" si="16"/>
        <v>50</v>
      </c>
      <c r="J52" s="101">
        <v>6</v>
      </c>
      <c r="K52" s="101">
        <v>0</v>
      </c>
      <c r="L52" s="102">
        <v>44</v>
      </c>
      <c r="M52" s="101">
        <v>0</v>
      </c>
      <c r="N52" s="101">
        <v>0</v>
      </c>
      <c r="O52" s="101">
        <v>0</v>
      </c>
      <c r="P52" s="101">
        <v>0</v>
      </c>
      <c r="Q52" s="103">
        <f t="shared" si="17"/>
        <v>132</v>
      </c>
      <c r="R52" s="92">
        <f t="shared" si="4"/>
        <v>176</v>
      </c>
      <c r="S52" s="80">
        <f t="shared" si="5"/>
        <v>12</v>
      </c>
      <c r="T52" s="93">
        <f t="shared" si="2"/>
        <v>0</v>
      </c>
    </row>
    <row r="53" spans="1:20" s="93" customFormat="1" ht="18" customHeight="1">
      <c r="A53" s="111" t="s">
        <v>118</v>
      </c>
      <c r="B53" s="114" t="s">
        <v>119</v>
      </c>
      <c r="C53" s="101">
        <f>D53+E53</f>
        <v>353</v>
      </c>
      <c r="D53" s="101">
        <v>353</v>
      </c>
      <c r="E53" s="101">
        <v>0</v>
      </c>
      <c r="F53" s="101">
        <v>0</v>
      </c>
      <c r="G53" s="101">
        <v>0</v>
      </c>
      <c r="H53" s="101">
        <f t="shared" si="19"/>
        <v>353</v>
      </c>
      <c r="I53" s="101">
        <f t="shared" si="16"/>
        <v>80</v>
      </c>
      <c r="J53" s="101">
        <v>2</v>
      </c>
      <c r="K53" s="101">
        <v>0</v>
      </c>
      <c r="L53" s="102">
        <v>78</v>
      </c>
      <c r="M53" s="101">
        <v>0</v>
      </c>
      <c r="N53" s="101">
        <v>0</v>
      </c>
      <c r="O53" s="101">
        <v>0</v>
      </c>
      <c r="P53" s="101">
        <v>0</v>
      </c>
      <c r="Q53" s="103">
        <f t="shared" si="17"/>
        <v>273</v>
      </c>
      <c r="R53" s="92">
        <f t="shared" si="4"/>
        <v>351</v>
      </c>
      <c r="S53" s="80">
        <f t="shared" si="5"/>
        <v>2.5</v>
      </c>
      <c r="T53" s="93">
        <f t="shared" si="2"/>
        <v>0</v>
      </c>
    </row>
    <row r="54" spans="1:20" s="93" customFormat="1" ht="18" customHeight="1">
      <c r="A54" s="111" t="s">
        <v>120</v>
      </c>
      <c r="B54" s="114" t="s">
        <v>206</v>
      </c>
      <c r="C54" s="101">
        <f t="shared" si="18"/>
        <v>378</v>
      </c>
      <c r="D54" s="101">
        <v>373</v>
      </c>
      <c r="E54" s="101">
        <v>5</v>
      </c>
      <c r="F54" s="101">
        <v>0</v>
      </c>
      <c r="G54" s="101">
        <v>0</v>
      </c>
      <c r="H54" s="101">
        <f t="shared" si="19"/>
        <v>378</v>
      </c>
      <c r="I54" s="101">
        <f t="shared" si="16"/>
        <v>79</v>
      </c>
      <c r="J54" s="101">
        <v>3</v>
      </c>
      <c r="K54" s="101">
        <v>0</v>
      </c>
      <c r="L54" s="102">
        <v>76</v>
      </c>
      <c r="M54" s="101">
        <v>0</v>
      </c>
      <c r="N54" s="101">
        <v>0</v>
      </c>
      <c r="O54" s="101">
        <v>0</v>
      </c>
      <c r="P54" s="101">
        <v>0</v>
      </c>
      <c r="Q54" s="103">
        <f t="shared" si="17"/>
        <v>299</v>
      </c>
      <c r="R54" s="92">
        <f t="shared" si="4"/>
        <v>375</v>
      </c>
      <c r="S54" s="80">
        <f t="shared" si="5"/>
        <v>3.79746835443038</v>
      </c>
      <c r="T54" s="93">
        <f t="shared" si="2"/>
        <v>0</v>
      </c>
    </row>
    <row r="55" spans="1:20" s="93" customFormat="1" ht="18" customHeight="1">
      <c r="A55" s="111" t="s">
        <v>121</v>
      </c>
      <c r="B55" s="114" t="s">
        <v>207</v>
      </c>
      <c r="C55" s="101">
        <f t="shared" si="18"/>
        <v>351</v>
      </c>
      <c r="D55" s="101">
        <v>348</v>
      </c>
      <c r="E55" s="101">
        <v>3</v>
      </c>
      <c r="F55" s="101">
        <v>0</v>
      </c>
      <c r="G55" s="101">
        <v>0</v>
      </c>
      <c r="H55" s="101">
        <f t="shared" si="19"/>
        <v>351</v>
      </c>
      <c r="I55" s="101">
        <f t="shared" si="16"/>
        <v>75</v>
      </c>
      <c r="J55" s="101">
        <v>1</v>
      </c>
      <c r="K55" s="101">
        <v>0</v>
      </c>
      <c r="L55" s="102">
        <v>74</v>
      </c>
      <c r="M55" s="101">
        <v>0</v>
      </c>
      <c r="N55" s="101">
        <v>0</v>
      </c>
      <c r="O55" s="101">
        <v>0</v>
      </c>
      <c r="P55" s="101">
        <v>0</v>
      </c>
      <c r="Q55" s="103">
        <f t="shared" si="17"/>
        <v>276</v>
      </c>
      <c r="R55" s="92">
        <f t="shared" si="4"/>
        <v>350</v>
      </c>
      <c r="S55" s="80">
        <f t="shared" si="5"/>
        <v>1.3333333333333335</v>
      </c>
      <c r="T55" s="93">
        <f t="shared" si="2"/>
        <v>0</v>
      </c>
    </row>
    <row r="56" spans="1:20" s="93" customFormat="1" ht="18" customHeight="1">
      <c r="A56" s="111" t="s">
        <v>122</v>
      </c>
      <c r="B56" s="114" t="s">
        <v>182</v>
      </c>
      <c r="C56" s="101">
        <f t="shared" si="18"/>
        <v>95</v>
      </c>
      <c r="D56" s="101">
        <v>93</v>
      </c>
      <c r="E56" s="101">
        <v>2</v>
      </c>
      <c r="F56" s="101">
        <v>0</v>
      </c>
      <c r="G56" s="101">
        <v>0</v>
      </c>
      <c r="H56" s="101">
        <f t="shared" si="19"/>
        <v>95</v>
      </c>
      <c r="I56" s="101">
        <f t="shared" si="16"/>
        <v>13</v>
      </c>
      <c r="J56" s="101">
        <v>2</v>
      </c>
      <c r="K56" s="101">
        <v>0</v>
      </c>
      <c r="L56" s="102">
        <v>11</v>
      </c>
      <c r="M56" s="101">
        <v>0</v>
      </c>
      <c r="N56" s="101">
        <v>0</v>
      </c>
      <c r="O56" s="101">
        <v>0</v>
      </c>
      <c r="P56" s="101">
        <v>0</v>
      </c>
      <c r="Q56" s="103">
        <f t="shared" si="17"/>
        <v>82</v>
      </c>
      <c r="R56" s="92">
        <f t="shared" si="4"/>
        <v>93</v>
      </c>
      <c r="S56" s="80">
        <f t="shared" si="5"/>
        <v>15.384615384615385</v>
      </c>
      <c r="T56" s="93">
        <f t="shared" si="2"/>
        <v>0</v>
      </c>
    </row>
    <row r="57" spans="1:20" s="125" customFormat="1" ht="18" customHeight="1">
      <c r="A57" s="123">
        <v>6</v>
      </c>
      <c r="B57" s="126" t="s">
        <v>123</v>
      </c>
      <c r="C57" s="124">
        <f>SUM(C58:C61)</f>
        <v>397</v>
      </c>
      <c r="D57" s="124">
        <f aca="true" t="shared" si="20" ref="D57:Q57">SUM(D58:D61)</f>
        <v>365</v>
      </c>
      <c r="E57" s="124">
        <f t="shared" si="20"/>
        <v>32</v>
      </c>
      <c r="F57" s="124">
        <f t="shared" si="20"/>
        <v>0</v>
      </c>
      <c r="G57" s="124">
        <f t="shared" si="20"/>
        <v>0</v>
      </c>
      <c r="H57" s="124">
        <f t="shared" si="20"/>
        <v>397</v>
      </c>
      <c r="I57" s="124">
        <f t="shared" si="16"/>
        <v>146</v>
      </c>
      <c r="J57" s="124">
        <f t="shared" si="20"/>
        <v>20</v>
      </c>
      <c r="K57" s="124">
        <f t="shared" si="20"/>
        <v>0</v>
      </c>
      <c r="L57" s="124">
        <f t="shared" si="20"/>
        <v>121</v>
      </c>
      <c r="M57" s="124">
        <f t="shared" si="20"/>
        <v>4</v>
      </c>
      <c r="N57" s="124">
        <f t="shared" si="20"/>
        <v>0</v>
      </c>
      <c r="O57" s="124">
        <f t="shared" si="20"/>
        <v>0</v>
      </c>
      <c r="P57" s="124">
        <f t="shared" si="20"/>
        <v>1</v>
      </c>
      <c r="Q57" s="124">
        <f t="shared" si="20"/>
        <v>251</v>
      </c>
      <c r="R57" s="124">
        <f t="shared" si="4"/>
        <v>377</v>
      </c>
      <c r="S57" s="140">
        <f t="shared" si="5"/>
        <v>13.698630136986301</v>
      </c>
      <c r="T57" s="125">
        <f t="shared" si="2"/>
        <v>0</v>
      </c>
    </row>
    <row r="58" spans="1:20" s="93" customFormat="1" ht="18" customHeight="1">
      <c r="A58" s="111" t="s">
        <v>255</v>
      </c>
      <c r="B58" s="111" t="s">
        <v>213</v>
      </c>
      <c r="C58" s="92">
        <f>D58+E58</f>
        <v>41</v>
      </c>
      <c r="D58" s="92">
        <v>34</v>
      </c>
      <c r="E58" s="92">
        <v>7</v>
      </c>
      <c r="F58" s="92"/>
      <c r="G58" s="92"/>
      <c r="H58" s="92">
        <f>I58+Q58</f>
        <v>41</v>
      </c>
      <c r="I58" s="92">
        <f t="shared" si="16"/>
        <v>25</v>
      </c>
      <c r="J58" s="92">
        <v>3</v>
      </c>
      <c r="K58" s="92"/>
      <c r="L58" s="94">
        <v>22</v>
      </c>
      <c r="M58" s="94"/>
      <c r="N58" s="96"/>
      <c r="O58" s="96"/>
      <c r="P58" s="96"/>
      <c r="Q58" s="96">
        <v>16</v>
      </c>
      <c r="R58" s="92">
        <f t="shared" si="4"/>
        <v>38</v>
      </c>
      <c r="S58" s="80">
        <f t="shared" si="5"/>
        <v>12</v>
      </c>
      <c r="T58" s="93">
        <f t="shared" si="2"/>
        <v>0</v>
      </c>
    </row>
    <row r="59" spans="1:20" s="93" customFormat="1" ht="18" customHeight="1">
      <c r="A59" s="111" t="s">
        <v>256</v>
      </c>
      <c r="B59" s="111" t="s">
        <v>214</v>
      </c>
      <c r="C59" s="92">
        <f>D59+E59</f>
        <v>85</v>
      </c>
      <c r="D59" s="92">
        <v>81</v>
      </c>
      <c r="E59" s="92">
        <v>4</v>
      </c>
      <c r="F59" s="92"/>
      <c r="G59" s="92"/>
      <c r="H59" s="92">
        <f>I59+Q59</f>
        <v>85</v>
      </c>
      <c r="I59" s="92">
        <f t="shared" si="16"/>
        <v>21</v>
      </c>
      <c r="J59" s="92">
        <v>5</v>
      </c>
      <c r="K59" s="92"/>
      <c r="L59" s="94">
        <v>16</v>
      </c>
      <c r="M59" s="94"/>
      <c r="N59" s="96"/>
      <c r="O59" s="96"/>
      <c r="P59" s="96"/>
      <c r="Q59" s="96">
        <v>64</v>
      </c>
      <c r="R59" s="92">
        <f t="shared" si="4"/>
        <v>80</v>
      </c>
      <c r="S59" s="80">
        <f t="shared" si="5"/>
        <v>23.809523809523807</v>
      </c>
      <c r="T59" s="93">
        <f t="shared" si="2"/>
        <v>0</v>
      </c>
    </row>
    <row r="60" spans="1:20" s="93" customFormat="1" ht="18" customHeight="1">
      <c r="A60" s="111" t="s">
        <v>257</v>
      </c>
      <c r="B60" s="111" t="s">
        <v>124</v>
      </c>
      <c r="C60" s="92">
        <f>D60+E60</f>
        <v>121</v>
      </c>
      <c r="D60" s="92">
        <v>109</v>
      </c>
      <c r="E60" s="92">
        <v>12</v>
      </c>
      <c r="F60" s="92"/>
      <c r="G60" s="92"/>
      <c r="H60" s="92">
        <f>I60+Q60</f>
        <v>121</v>
      </c>
      <c r="I60" s="92">
        <f t="shared" si="16"/>
        <v>57</v>
      </c>
      <c r="J60" s="92">
        <v>7</v>
      </c>
      <c r="K60" s="92"/>
      <c r="L60" s="94">
        <v>47</v>
      </c>
      <c r="M60" s="94">
        <v>2</v>
      </c>
      <c r="N60" s="96"/>
      <c r="O60" s="96"/>
      <c r="P60" s="96">
        <v>1</v>
      </c>
      <c r="Q60" s="96">
        <v>64</v>
      </c>
      <c r="R60" s="92">
        <f t="shared" si="4"/>
        <v>114</v>
      </c>
      <c r="S60" s="80">
        <f t="shared" si="5"/>
        <v>12.280701754385964</v>
      </c>
      <c r="T60" s="93">
        <f t="shared" si="2"/>
        <v>0</v>
      </c>
    </row>
    <row r="61" spans="1:20" s="93" customFormat="1" ht="18" customHeight="1">
      <c r="A61" s="111" t="s">
        <v>258</v>
      </c>
      <c r="B61" s="111" t="s">
        <v>181</v>
      </c>
      <c r="C61" s="92">
        <f>D61+E61</f>
        <v>150</v>
      </c>
      <c r="D61" s="92">
        <v>141</v>
      </c>
      <c r="E61" s="92">
        <v>9</v>
      </c>
      <c r="F61" s="92"/>
      <c r="G61" s="92"/>
      <c r="H61" s="92">
        <f>I61+Q61</f>
        <v>150</v>
      </c>
      <c r="I61" s="92">
        <f t="shared" si="16"/>
        <v>43</v>
      </c>
      <c r="J61" s="92">
        <v>5</v>
      </c>
      <c r="K61" s="92"/>
      <c r="L61" s="94">
        <v>36</v>
      </c>
      <c r="M61" s="94">
        <v>2</v>
      </c>
      <c r="N61" s="96"/>
      <c r="O61" s="96"/>
      <c r="P61" s="96"/>
      <c r="Q61" s="96">
        <v>107</v>
      </c>
      <c r="R61" s="92">
        <f t="shared" si="4"/>
        <v>145</v>
      </c>
      <c r="S61" s="80">
        <f t="shared" si="5"/>
        <v>11.627906976744185</v>
      </c>
      <c r="T61" s="93">
        <f t="shared" si="2"/>
        <v>0</v>
      </c>
    </row>
    <row r="62" spans="1:20" s="125" customFormat="1" ht="18" customHeight="1">
      <c r="A62" s="123">
        <v>7</v>
      </c>
      <c r="B62" s="126" t="s">
        <v>125</v>
      </c>
      <c r="C62" s="124">
        <f>SUM(C63:C69)</f>
        <v>734</v>
      </c>
      <c r="D62" s="124">
        <f aca="true" t="shared" si="21" ref="D62:Q62">SUM(D63:D69)</f>
        <v>675</v>
      </c>
      <c r="E62" s="124">
        <f t="shared" si="21"/>
        <v>59</v>
      </c>
      <c r="F62" s="124">
        <f t="shared" si="21"/>
        <v>4</v>
      </c>
      <c r="G62" s="124">
        <f t="shared" si="21"/>
        <v>0</v>
      </c>
      <c r="H62" s="124">
        <f t="shared" si="21"/>
        <v>730</v>
      </c>
      <c r="I62" s="124">
        <f t="shared" si="16"/>
        <v>277</v>
      </c>
      <c r="J62" s="124">
        <f t="shared" si="21"/>
        <v>27</v>
      </c>
      <c r="K62" s="124">
        <f t="shared" si="21"/>
        <v>18</v>
      </c>
      <c r="L62" s="124">
        <f t="shared" si="21"/>
        <v>229</v>
      </c>
      <c r="M62" s="124">
        <f t="shared" si="21"/>
        <v>0</v>
      </c>
      <c r="N62" s="124">
        <f t="shared" si="21"/>
        <v>2</v>
      </c>
      <c r="O62" s="124">
        <f t="shared" si="21"/>
        <v>0</v>
      </c>
      <c r="P62" s="124">
        <f t="shared" si="21"/>
        <v>1</v>
      </c>
      <c r="Q62" s="124">
        <f t="shared" si="21"/>
        <v>453</v>
      </c>
      <c r="R62" s="124">
        <f t="shared" si="4"/>
        <v>685</v>
      </c>
      <c r="S62" s="140">
        <f t="shared" si="5"/>
        <v>16.24548736462094</v>
      </c>
      <c r="T62" s="125">
        <f t="shared" si="2"/>
        <v>0</v>
      </c>
    </row>
    <row r="63" spans="1:20" s="93" customFormat="1" ht="18" customHeight="1">
      <c r="A63" s="111" t="s">
        <v>234</v>
      </c>
      <c r="B63" s="111" t="s">
        <v>229</v>
      </c>
      <c r="C63" s="92">
        <f aca="true" t="shared" si="22" ref="C63:C69">D63+E63</f>
        <v>11</v>
      </c>
      <c r="D63" s="92">
        <v>9</v>
      </c>
      <c r="E63" s="92">
        <v>2</v>
      </c>
      <c r="F63" s="92"/>
      <c r="G63" s="92"/>
      <c r="H63" s="92">
        <f>I63+Q63</f>
        <v>11</v>
      </c>
      <c r="I63" s="92">
        <f aca="true" t="shared" si="23" ref="I63:I69">SUM(J63:P63)</f>
        <v>11</v>
      </c>
      <c r="J63" s="92"/>
      <c r="K63" s="92"/>
      <c r="L63" s="92">
        <v>11</v>
      </c>
      <c r="M63" s="92"/>
      <c r="N63" s="92"/>
      <c r="O63" s="92"/>
      <c r="P63" s="94"/>
      <c r="Q63" s="95">
        <v>0</v>
      </c>
      <c r="R63" s="92">
        <f t="shared" si="4"/>
        <v>11</v>
      </c>
      <c r="S63" s="80">
        <f t="shared" si="5"/>
        <v>0</v>
      </c>
      <c r="T63" s="93">
        <f t="shared" si="2"/>
        <v>0</v>
      </c>
    </row>
    <row r="64" spans="1:20" s="93" customFormat="1" ht="18" customHeight="1">
      <c r="A64" s="111" t="s">
        <v>235</v>
      </c>
      <c r="B64" s="111" t="s">
        <v>230</v>
      </c>
      <c r="C64" s="92">
        <f t="shared" si="22"/>
        <v>122</v>
      </c>
      <c r="D64" s="92">
        <v>113</v>
      </c>
      <c r="E64" s="92">
        <v>9</v>
      </c>
      <c r="F64" s="92">
        <v>1</v>
      </c>
      <c r="G64" s="92"/>
      <c r="H64" s="92">
        <f aca="true" t="shared" si="24" ref="H64:H69">I64+Q64</f>
        <v>121</v>
      </c>
      <c r="I64" s="92">
        <f t="shared" si="23"/>
        <v>43</v>
      </c>
      <c r="J64" s="92"/>
      <c r="K64" s="92">
        <v>6</v>
      </c>
      <c r="L64" s="92">
        <v>35</v>
      </c>
      <c r="M64" s="92"/>
      <c r="N64" s="92">
        <v>2</v>
      </c>
      <c r="O64" s="92"/>
      <c r="P64" s="94">
        <v>0</v>
      </c>
      <c r="Q64" s="95">
        <v>78</v>
      </c>
      <c r="R64" s="92">
        <f t="shared" si="4"/>
        <v>115</v>
      </c>
      <c r="S64" s="80">
        <f t="shared" si="5"/>
        <v>13.953488372093023</v>
      </c>
      <c r="T64" s="93">
        <f t="shared" si="2"/>
        <v>0</v>
      </c>
    </row>
    <row r="65" spans="1:20" s="93" customFormat="1" ht="18" customHeight="1">
      <c r="A65" s="111" t="s">
        <v>236</v>
      </c>
      <c r="B65" s="111" t="s">
        <v>231</v>
      </c>
      <c r="C65" s="92">
        <f t="shared" si="22"/>
        <v>156</v>
      </c>
      <c r="D65" s="92">
        <v>141</v>
      </c>
      <c r="E65" s="92">
        <v>15</v>
      </c>
      <c r="F65" s="92">
        <v>3</v>
      </c>
      <c r="G65" s="92"/>
      <c r="H65" s="92">
        <f t="shared" si="24"/>
        <v>153</v>
      </c>
      <c r="I65" s="92">
        <f t="shared" si="23"/>
        <v>62</v>
      </c>
      <c r="J65" s="92">
        <v>5</v>
      </c>
      <c r="K65" s="92">
        <v>3</v>
      </c>
      <c r="L65" s="92">
        <v>54</v>
      </c>
      <c r="M65" s="92"/>
      <c r="N65" s="92"/>
      <c r="O65" s="92"/>
      <c r="P65" s="94">
        <v>0</v>
      </c>
      <c r="Q65" s="95">
        <v>91</v>
      </c>
      <c r="R65" s="92">
        <f t="shared" si="4"/>
        <v>145</v>
      </c>
      <c r="S65" s="80">
        <f t="shared" si="5"/>
        <v>12.903225806451612</v>
      </c>
      <c r="T65" s="93">
        <f t="shared" si="2"/>
        <v>0</v>
      </c>
    </row>
    <row r="66" spans="1:20" s="93" customFormat="1" ht="18" customHeight="1">
      <c r="A66" s="111" t="s">
        <v>237</v>
      </c>
      <c r="B66" s="111" t="s">
        <v>183</v>
      </c>
      <c r="C66" s="92">
        <f t="shared" si="22"/>
        <v>6</v>
      </c>
      <c r="D66" s="92">
        <v>6</v>
      </c>
      <c r="E66" s="92">
        <v>0</v>
      </c>
      <c r="F66" s="92"/>
      <c r="G66" s="92"/>
      <c r="H66" s="92">
        <f t="shared" si="24"/>
        <v>6</v>
      </c>
      <c r="I66" s="92">
        <f t="shared" si="23"/>
        <v>6</v>
      </c>
      <c r="J66" s="92"/>
      <c r="K66" s="92"/>
      <c r="L66" s="92">
        <v>6</v>
      </c>
      <c r="M66" s="92"/>
      <c r="N66" s="92"/>
      <c r="O66" s="92"/>
      <c r="P66" s="94">
        <v>0</v>
      </c>
      <c r="Q66" s="95">
        <v>0</v>
      </c>
      <c r="R66" s="92">
        <f t="shared" si="4"/>
        <v>6</v>
      </c>
      <c r="S66" s="80">
        <f t="shared" si="5"/>
        <v>0</v>
      </c>
      <c r="T66" s="93">
        <f t="shared" si="2"/>
        <v>0</v>
      </c>
    </row>
    <row r="67" spans="1:20" s="93" customFormat="1" ht="18" customHeight="1">
      <c r="A67" s="111" t="s">
        <v>238</v>
      </c>
      <c r="B67" s="111" t="s">
        <v>184</v>
      </c>
      <c r="C67" s="92">
        <f t="shared" si="22"/>
        <v>140</v>
      </c>
      <c r="D67" s="92">
        <v>133</v>
      </c>
      <c r="E67" s="92">
        <v>7</v>
      </c>
      <c r="F67" s="92">
        <v>0</v>
      </c>
      <c r="G67" s="92">
        <v>0</v>
      </c>
      <c r="H67" s="92">
        <f t="shared" si="24"/>
        <v>140</v>
      </c>
      <c r="I67" s="92">
        <f t="shared" si="23"/>
        <v>53</v>
      </c>
      <c r="J67" s="92">
        <v>9</v>
      </c>
      <c r="K67" s="92">
        <v>3</v>
      </c>
      <c r="L67" s="92">
        <v>41</v>
      </c>
      <c r="M67" s="92"/>
      <c r="N67" s="92"/>
      <c r="O67" s="92"/>
      <c r="P67" s="94">
        <v>0</v>
      </c>
      <c r="Q67" s="95">
        <v>87</v>
      </c>
      <c r="R67" s="92">
        <f t="shared" si="4"/>
        <v>128</v>
      </c>
      <c r="S67" s="80">
        <f t="shared" si="5"/>
        <v>22.641509433962266</v>
      </c>
      <c r="T67" s="93">
        <f t="shared" si="2"/>
        <v>0</v>
      </c>
    </row>
    <row r="68" spans="1:20" s="93" customFormat="1" ht="18" customHeight="1">
      <c r="A68" s="111" t="s">
        <v>239</v>
      </c>
      <c r="B68" s="111" t="s">
        <v>232</v>
      </c>
      <c r="C68" s="92">
        <f t="shared" si="22"/>
        <v>133</v>
      </c>
      <c r="D68" s="92">
        <v>119</v>
      </c>
      <c r="E68" s="92">
        <v>14</v>
      </c>
      <c r="F68" s="92"/>
      <c r="G68" s="92"/>
      <c r="H68" s="92">
        <f t="shared" si="24"/>
        <v>133</v>
      </c>
      <c r="I68" s="92">
        <f t="shared" si="23"/>
        <v>52</v>
      </c>
      <c r="J68" s="92">
        <v>10</v>
      </c>
      <c r="K68" s="92"/>
      <c r="L68" s="92">
        <v>41</v>
      </c>
      <c r="M68" s="92"/>
      <c r="N68" s="92"/>
      <c r="O68" s="92"/>
      <c r="P68" s="94">
        <v>1</v>
      </c>
      <c r="Q68" s="95">
        <v>81</v>
      </c>
      <c r="R68" s="92">
        <f t="shared" si="4"/>
        <v>123</v>
      </c>
      <c r="S68" s="80">
        <f t="shared" si="5"/>
        <v>19.230769230769234</v>
      </c>
      <c r="T68" s="93">
        <f t="shared" si="2"/>
        <v>0</v>
      </c>
    </row>
    <row r="69" spans="1:20" s="93" customFormat="1" ht="18" customHeight="1">
      <c r="A69" s="111" t="s">
        <v>240</v>
      </c>
      <c r="B69" s="111" t="s">
        <v>233</v>
      </c>
      <c r="C69" s="92">
        <f t="shared" si="22"/>
        <v>166</v>
      </c>
      <c r="D69" s="92">
        <v>154</v>
      </c>
      <c r="E69" s="92">
        <v>12</v>
      </c>
      <c r="F69" s="92">
        <v>0</v>
      </c>
      <c r="G69" s="92"/>
      <c r="H69" s="92">
        <f t="shared" si="24"/>
        <v>166</v>
      </c>
      <c r="I69" s="92">
        <f t="shared" si="23"/>
        <v>50</v>
      </c>
      <c r="J69" s="92">
        <v>3</v>
      </c>
      <c r="K69" s="92">
        <v>6</v>
      </c>
      <c r="L69" s="92">
        <v>41</v>
      </c>
      <c r="M69" s="92"/>
      <c r="N69" s="92"/>
      <c r="O69" s="92"/>
      <c r="P69" s="94">
        <v>0</v>
      </c>
      <c r="Q69" s="95">
        <v>116</v>
      </c>
      <c r="R69" s="92">
        <f t="shared" si="4"/>
        <v>157</v>
      </c>
      <c r="S69" s="80">
        <f t="shared" si="5"/>
        <v>18</v>
      </c>
      <c r="T69" s="93">
        <f t="shared" si="2"/>
        <v>0</v>
      </c>
    </row>
    <row r="70" spans="1:20" s="125" customFormat="1" ht="18" customHeight="1">
      <c r="A70" s="123">
        <v>8</v>
      </c>
      <c r="B70" s="126" t="s">
        <v>126</v>
      </c>
      <c r="C70" s="124">
        <f>SUM(C71:C73)</f>
        <v>286</v>
      </c>
      <c r="D70" s="124">
        <f aca="true" t="shared" si="25" ref="D70:Q70">SUM(D71:D73)</f>
        <v>228</v>
      </c>
      <c r="E70" s="124">
        <f t="shared" si="25"/>
        <v>58</v>
      </c>
      <c r="F70" s="124">
        <f t="shared" si="25"/>
        <v>0</v>
      </c>
      <c r="G70" s="124">
        <f t="shared" si="25"/>
        <v>0</v>
      </c>
      <c r="H70" s="124">
        <f t="shared" si="25"/>
        <v>286</v>
      </c>
      <c r="I70" s="124">
        <f t="shared" si="25"/>
        <v>101</v>
      </c>
      <c r="J70" s="124">
        <f t="shared" si="25"/>
        <v>27</v>
      </c>
      <c r="K70" s="124">
        <f t="shared" si="25"/>
        <v>0</v>
      </c>
      <c r="L70" s="124">
        <f t="shared" si="25"/>
        <v>74</v>
      </c>
      <c r="M70" s="124">
        <f t="shared" si="25"/>
        <v>0</v>
      </c>
      <c r="N70" s="124">
        <f t="shared" si="25"/>
        <v>0</v>
      </c>
      <c r="O70" s="124">
        <f t="shared" si="25"/>
        <v>0</v>
      </c>
      <c r="P70" s="124">
        <f t="shared" si="25"/>
        <v>0</v>
      </c>
      <c r="Q70" s="124">
        <f t="shared" si="25"/>
        <v>185</v>
      </c>
      <c r="R70" s="124">
        <f t="shared" si="4"/>
        <v>259</v>
      </c>
      <c r="S70" s="140">
        <f t="shared" si="5"/>
        <v>26.732673267326735</v>
      </c>
      <c r="T70" s="125">
        <f t="shared" si="2"/>
        <v>0</v>
      </c>
    </row>
    <row r="71" spans="1:20" s="93" customFormat="1" ht="18" customHeight="1">
      <c r="A71" s="111" t="s">
        <v>127</v>
      </c>
      <c r="B71" s="115" t="s">
        <v>128</v>
      </c>
      <c r="C71" s="104">
        <f>D71+E71</f>
        <v>76</v>
      </c>
      <c r="D71" s="104">
        <v>53</v>
      </c>
      <c r="E71" s="104">
        <v>23</v>
      </c>
      <c r="F71" s="104">
        <v>0</v>
      </c>
      <c r="G71" s="104"/>
      <c r="H71" s="104">
        <f>I71+Q71</f>
        <v>76</v>
      </c>
      <c r="I71" s="104">
        <f aca="true" t="shared" si="26" ref="I71:I78">J71+K71+L71+M71+N71+O71+P71</f>
        <v>34</v>
      </c>
      <c r="J71" s="104">
        <v>11</v>
      </c>
      <c r="K71" s="104">
        <v>0</v>
      </c>
      <c r="L71" s="104">
        <v>23</v>
      </c>
      <c r="M71" s="104"/>
      <c r="N71" s="104"/>
      <c r="O71" s="104"/>
      <c r="P71" s="104"/>
      <c r="Q71" s="104">
        <v>42</v>
      </c>
      <c r="R71" s="92">
        <f t="shared" si="4"/>
        <v>65</v>
      </c>
      <c r="S71" s="80">
        <f t="shared" si="5"/>
        <v>32.35294117647059</v>
      </c>
      <c r="T71" s="93">
        <f t="shared" si="2"/>
        <v>0</v>
      </c>
    </row>
    <row r="72" spans="1:19" s="93" customFormat="1" ht="18" customHeight="1">
      <c r="A72" s="111" t="s">
        <v>129</v>
      </c>
      <c r="B72" s="116" t="s">
        <v>226</v>
      </c>
      <c r="C72" s="104">
        <f>D72+E72</f>
        <v>84</v>
      </c>
      <c r="D72" s="104">
        <v>65</v>
      </c>
      <c r="E72" s="104">
        <v>19</v>
      </c>
      <c r="F72" s="104">
        <v>0</v>
      </c>
      <c r="G72" s="104"/>
      <c r="H72" s="104">
        <f>I72+Q72</f>
        <v>84</v>
      </c>
      <c r="I72" s="104">
        <f t="shared" si="26"/>
        <v>33</v>
      </c>
      <c r="J72" s="104">
        <v>9</v>
      </c>
      <c r="K72" s="104">
        <v>0</v>
      </c>
      <c r="L72" s="104">
        <v>24</v>
      </c>
      <c r="M72" s="104"/>
      <c r="N72" s="104"/>
      <c r="O72" s="104"/>
      <c r="P72" s="104"/>
      <c r="Q72" s="104">
        <v>51</v>
      </c>
      <c r="R72" s="92">
        <f t="shared" si="4"/>
        <v>75</v>
      </c>
      <c r="S72" s="80">
        <f t="shared" si="5"/>
        <v>27.27272727272727</v>
      </c>
    </row>
    <row r="73" spans="1:20" s="93" customFormat="1" ht="18" customHeight="1">
      <c r="A73" s="111" t="s">
        <v>228</v>
      </c>
      <c r="B73" s="116" t="s">
        <v>227</v>
      </c>
      <c r="C73" s="104">
        <f>D73+E73</f>
        <v>126</v>
      </c>
      <c r="D73" s="104">
        <v>110</v>
      </c>
      <c r="E73" s="104">
        <v>16</v>
      </c>
      <c r="F73" s="104"/>
      <c r="G73" s="104"/>
      <c r="H73" s="104">
        <f>I73+Q73</f>
        <v>126</v>
      </c>
      <c r="I73" s="104">
        <f t="shared" si="26"/>
        <v>34</v>
      </c>
      <c r="J73" s="104">
        <v>7</v>
      </c>
      <c r="K73" s="104"/>
      <c r="L73" s="104">
        <v>27</v>
      </c>
      <c r="M73" s="104"/>
      <c r="N73" s="104"/>
      <c r="O73" s="104"/>
      <c r="P73" s="104"/>
      <c r="Q73" s="104">
        <v>92</v>
      </c>
      <c r="R73" s="92">
        <f t="shared" si="4"/>
        <v>119</v>
      </c>
      <c r="S73" s="80">
        <f t="shared" si="5"/>
        <v>20.588235294117645</v>
      </c>
      <c r="T73" s="93">
        <f t="shared" si="2"/>
        <v>0</v>
      </c>
    </row>
    <row r="74" spans="1:20" s="125" customFormat="1" ht="18" customHeight="1">
      <c r="A74" s="123">
        <v>9</v>
      </c>
      <c r="B74" s="126" t="s">
        <v>130</v>
      </c>
      <c r="C74" s="124">
        <f aca="true" t="shared" si="27" ref="C74:H74">SUM(C75:C77)</f>
        <v>243</v>
      </c>
      <c r="D74" s="124">
        <f t="shared" si="27"/>
        <v>199</v>
      </c>
      <c r="E74" s="124">
        <f t="shared" si="27"/>
        <v>44</v>
      </c>
      <c r="F74" s="124">
        <f t="shared" si="27"/>
        <v>0</v>
      </c>
      <c r="G74" s="124">
        <f t="shared" si="27"/>
        <v>0</v>
      </c>
      <c r="H74" s="124">
        <f t="shared" si="27"/>
        <v>243</v>
      </c>
      <c r="I74" s="124">
        <f t="shared" si="26"/>
        <v>120</v>
      </c>
      <c r="J74" s="124">
        <f aca="true" t="shared" si="28" ref="J74:Q74">SUM(J75:J77)</f>
        <v>27</v>
      </c>
      <c r="K74" s="124">
        <f t="shared" si="28"/>
        <v>3</v>
      </c>
      <c r="L74" s="124">
        <f t="shared" si="28"/>
        <v>90</v>
      </c>
      <c r="M74" s="124">
        <f t="shared" si="28"/>
        <v>0</v>
      </c>
      <c r="N74" s="124">
        <f t="shared" si="28"/>
        <v>0</v>
      </c>
      <c r="O74" s="124">
        <f t="shared" si="28"/>
        <v>0</v>
      </c>
      <c r="P74" s="124">
        <f t="shared" si="28"/>
        <v>0</v>
      </c>
      <c r="Q74" s="124">
        <f t="shared" si="28"/>
        <v>123</v>
      </c>
      <c r="R74" s="124">
        <f t="shared" si="4"/>
        <v>213</v>
      </c>
      <c r="S74" s="140">
        <f t="shared" si="5"/>
        <v>25</v>
      </c>
      <c r="T74" s="125">
        <f aca="true" t="shared" si="29" ref="T74:T114">C74-F74-H74</f>
        <v>0</v>
      </c>
    </row>
    <row r="75" spans="1:20" s="93" customFormat="1" ht="18" customHeight="1">
      <c r="A75" s="111" t="s">
        <v>131</v>
      </c>
      <c r="B75" s="111" t="s">
        <v>132</v>
      </c>
      <c r="C75" s="92">
        <f>SUM(D75:E75)</f>
        <v>70</v>
      </c>
      <c r="D75" s="92">
        <v>52</v>
      </c>
      <c r="E75" s="92">
        <v>18</v>
      </c>
      <c r="F75" s="92">
        <v>0</v>
      </c>
      <c r="G75" s="92">
        <v>0</v>
      </c>
      <c r="H75" s="92">
        <f>SUM(I75,Q75)</f>
        <v>70</v>
      </c>
      <c r="I75" s="92">
        <f>SUM(J75:P75)</f>
        <v>33</v>
      </c>
      <c r="J75" s="92">
        <v>14</v>
      </c>
      <c r="K75" s="92">
        <v>0</v>
      </c>
      <c r="L75" s="92">
        <f>C75-J75-K75-M75-N75-O75-P75-Q75-F75-G75</f>
        <v>19</v>
      </c>
      <c r="M75" s="92">
        <v>0</v>
      </c>
      <c r="N75" s="92">
        <v>0</v>
      </c>
      <c r="O75" s="92">
        <v>0</v>
      </c>
      <c r="P75" s="94">
        <v>0</v>
      </c>
      <c r="Q75" s="95">
        <v>37</v>
      </c>
      <c r="R75" s="92">
        <f t="shared" si="4"/>
        <v>56</v>
      </c>
      <c r="S75" s="80">
        <f t="shared" si="5"/>
        <v>42.42424242424242</v>
      </c>
      <c r="T75" s="93">
        <f t="shared" si="29"/>
        <v>0</v>
      </c>
    </row>
    <row r="76" spans="1:20" s="93" customFormat="1" ht="18" customHeight="1">
      <c r="A76" s="111" t="s">
        <v>133</v>
      </c>
      <c r="B76" s="111" t="s">
        <v>134</v>
      </c>
      <c r="C76" s="92">
        <f>SUM(D76:E76)</f>
        <v>113</v>
      </c>
      <c r="D76" s="92">
        <v>98</v>
      </c>
      <c r="E76" s="92">
        <v>15</v>
      </c>
      <c r="F76" s="92">
        <v>0</v>
      </c>
      <c r="G76" s="92">
        <v>0</v>
      </c>
      <c r="H76" s="92">
        <f>SUM(I76,Q76)</f>
        <v>113</v>
      </c>
      <c r="I76" s="92">
        <f>SUM(J76:P76)</f>
        <v>62</v>
      </c>
      <c r="J76" s="92">
        <v>8</v>
      </c>
      <c r="K76" s="92">
        <v>3</v>
      </c>
      <c r="L76" s="92">
        <f>C76-J76-K76-M76-N76-O76-P76-Q76-F76-G76</f>
        <v>51</v>
      </c>
      <c r="M76" s="92">
        <v>0</v>
      </c>
      <c r="N76" s="92">
        <v>0</v>
      </c>
      <c r="O76" s="92">
        <v>0</v>
      </c>
      <c r="P76" s="94">
        <v>0</v>
      </c>
      <c r="Q76" s="95">
        <v>51</v>
      </c>
      <c r="R76" s="92">
        <f t="shared" si="4"/>
        <v>102</v>
      </c>
      <c r="S76" s="80">
        <f t="shared" si="5"/>
        <v>17.741935483870968</v>
      </c>
      <c r="T76" s="93">
        <f t="shared" si="29"/>
        <v>0</v>
      </c>
    </row>
    <row r="77" spans="1:20" s="93" customFormat="1" ht="18" customHeight="1">
      <c r="A77" s="111" t="s">
        <v>135</v>
      </c>
      <c r="B77" s="111" t="s">
        <v>136</v>
      </c>
      <c r="C77" s="92">
        <f>SUM(D77:E77)</f>
        <v>60</v>
      </c>
      <c r="D77" s="92">
        <v>49</v>
      </c>
      <c r="E77" s="92">
        <v>11</v>
      </c>
      <c r="F77" s="92">
        <v>0</v>
      </c>
      <c r="G77" s="92">
        <v>0</v>
      </c>
      <c r="H77" s="92">
        <f>SUM(I77,Q77)</f>
        <v>60</v>
      </c>
      <c r="I77" s="92">
        <f>SUM(J77:P77)</f>
        <v>25</v>
      </c>
      <c r="J77" s="92">
        <v>5</v>
      </c>
      <c r="K77" s="92">
        <v>0</v>
      </c>
      <c r="L77" s="92">
        <f>C77-J77-K77-M77-N77-O77-P77-Q77-F77-G77</f>
        <v>20</v>
      </c>
      <c r="M77" s="92">
        <v>0</v>
      </c>
      <c r="N77" s="92">
        <v>0</v>
      </c>
      <c r="O77" s="92">
        <v>0</v>
      </c>
      <c r="P77" s="94">
        <f>0</f>
        <v>0</v>
      </c>
      <c r="Q77" s="95">
        <v>35</v>
      </c>
      <c r="R77" s="92">
        <f t="shared" si="4"/>
        <v>55</v>
      </c>
      <c r="S77" s="80">
        <f t="shared" si="5"/>
        <v>20</v>
      </c>
      <c r="T77" s="93">
        <f t="shared" si="29"/>
        <v>0</v>
      </c>
    </row>
    <row r="78" spans="1:20" s="125" customFormat="1" ht="18" customHeight="1">
      <c r="A78" s="123">
        <v>10</v>
      </c>
      <c r="B78" s="126" t="s">
        <v>137</v>
      </c>
      <c r="C78" s="124">
        <f>SUM(C79:C87)</f>
        <v>1326</v>
      </c>
      <c r="D78" s="124">
        <f aca="true" t="shared" si="30" ref="D78:Q78">SUM(D79:D87)</f>
        <v>1232</v>
      </c>
      <c r="E78" s="124">
        <f t="shared" si="30"/>
        <v>94</v>
      </c>
      <c r="F78" s="124">
        <f t="shared" si="30"/>
        <v>0</v>
      </c>
      <c r="G78" s="124">
        <f t="shared" si="30"/>
        <v>0</v>
      </c>
      <c r="H78" s="124">
        <f t="shared" si="30"/>
        <v>1326</v>
      </c>
      <c r="I78" s="124">
        <f t="shared" si="26"/>
        <v>458</v>
      </c>
      <c r="J78" s="124">
        <f t="shared" si="30"/>
        <v>20</v>
      </c>
      <c r="K78" s="124">
        <f t="shared" si="30"/>
        <v>2</v>
      </c>
      <c r="L78" s="124">
        <f t="shared" si="30"/>
        <v>421</v>
      </c>
      <c r="M78" s="124">
        <f t="shared" si="30"/>
        <v>10</v>
      </c>
      <c r="N78" s="124">
        <f t="shared" si="30"/>
        <v>0</v>
      </c>
      <c r="O78" s="124">
        <f t="shared" si="30"/>
        <v>0</v>
      </c>
      <c r="P78" s="124">
        <f t="shared" si="30"/>
        <v>5</v>
      </c>
      <c r="Q78" s="124">
        <f t="shared" si="30"/>
        <v>868</v>
      </c>
      <c r="R78" s="124">
        <f aca="true" t="shared" si="31" ref="R78:R114">SUM(L78:Q78)</f>
        <v>1304</v>
      </c>
      <c r="S78" s="140">
        <f aca="true" t="shared" si="32" ref="S78:S114">(J78+K78)/I78*100</f>
        <v>4.8034934497816595</v>
      </c>
      <c r="T78" s="125">
        <f t="shared" si="29"/>
        <v>0</v>
      </c>
    </row>
    <row r="79" spans="1:20" s="93" customFormat="1" ht="18" customHeight="1">
      <c r="A79" s="111" t="s">
        <v>138</v>
      </c>
      <c r="B79" s="113" t="s">
        <v>191</v>
      </c>
      <c r="C79" s="97">
        <v>28</v>
      </c>
      <c r="D79" s="97">
        <v>25</v>
      </c>
      <c r="E79" s="97">
        <v>3</v>
      </c>
      <c r="F79" s="97">
        <v>0</v>
      </c>
      <c r="G79" s="97">
        <v>0</v>
      </c>
      <c r="H79" s="97">
        <v>28</v>
      </c>
      <c r="I79" s="97">
        <v>5</v>
      </c>
      <c r="J79" s="97">
        <v>0</v>
      </c>
      <c r="K79" s="97">
        <v>0</v>
      </c>
      <c r="L79" s="97">
        <v>5</v>
      </c>
      <c r="M79" s="97">
        <v>0</v>
      </c>
      <c r="N79" s="97">
        <v>0</v>
      </c>
      <c r="O79" s="97">
        <v>0</v>
      </c>
      <c r="P79" s="97">
        <v>0</v>
      </c>
      <c r="Q79" s="97">
        <v>23</v>
      </c>
      <c r="R79" s="92">
        <f t="shared" si="31"/>
        <v>28</v>
      </c>
      <c r="S79" s="80">
        <f t="shared" si="32"/>
        <v>0</v>
      </c>
      <c r="T79" s="93">
        <f t="shared" si="29"/>
        <v>0</v>
      </c>
    </row>
    <row r="80" spans="1:20" s="93" customFormat="1" ht="18" customHeight="1">
      <c r="A80" s="111" t="s">
        <v>259</v>
      </c>
      <c r="B80" s="113" t="s">
        <v>192</v>
      </c>
      <c r="C80" s="97">
        <v>158</v>
      </c>
      <c r="D80" s="97">
        <v>150</v>
      </c>
      <c r="E80" s="97">
        <v>8</v>
      </c>
      <c r="F80" s="97">
        <v>0</v>
      </c>
      <c r="G80" s="97">
        <v>0</v>
      </c>
      <c r="H80" s="97">
        <v>158</v>
      </c>
      <c r="I80" s="97">
        <v>47</v>
      </c>
      <c r="J80" s="97">
        <v>0</v>
      </c>
      <c r="K80" s="97">
        <v>0</v>
      </c>
      <c r="L80" s="97">
        <v>47</v>
      </c>
      <c r="M80" s="97">
        <v>0</v>
      </c>
      <c r="N80" s="97">
        <v>0</v>
      </c>
      <c r="O80" s="97">
        <v>0</v>
      </c>
      <c r="P80" s="97">
        <v>0</v>
      </c>
      <c r="Q80" s="97">
        <v>111</v>
      </c>
      <c r="R80" s="92">
        <f t="shared" si="31"/>
        <v>158</v>
      </c>
      <c r="S80" s="80">
        <f t="shared" si="32"/>
        <v>0</v>
      </c>
      <c r="T80" s="93">
        <f t="shared" si="29"/>
        <v>0</v>
      </c>
    </row>
    <row r="81" spans="1:20" s="93" customFormat="1" ht="18" customHeight="1">
      <c r="A81" s="111" t="s">
        <v>139</v>
      </c>
      <c r="B81" s="113" t="s">
        <v>146</v>
      </c>
      <c r="C81" s="97">
        <v>193</v>
      </c>
      <c r="D81" s="97">
        <v>180</v>
      </c>
      <c r="E81" s="97">
        <v>13</v>
      </c>
      <c r="F81" s="97">
        <v>0</v>
      </c>
      <c r="G81" s="97">
        <v>0</v>
      </c>
      <c r="H81" s="97">
        <v>193</v>
      </c>
      <c r="I81" s="97">
        <v>67</v>
      </c>
      <c r="J81" s="97">
        <v>0</v>
      </c>
      <c r="K81" s="97">
        <v>0</v>
      </c>
      <c r="L81" s="97">
        <v>64</v>
      </c>
      <c r="M81" s="97">
        <v>0</v>
      </c>
      <c r="N81" s="97">
        <v>0</v>
      </c>
      <c r="O81" s="97">
        <v>0</v>
      </c>
      <c r="P81" s="97">
        <v>3</v>
      </c>
      <c r="Q81" s="97">
        <v>126</v>
      </c>
      <c r="R81" s="92">
        <f t="shared" si="31"/>
        <v>193</v>
      </c>
      <c r="S81" s="80">
        <f t="shared" si="32"/>
        <v>0</v>
      </c>
      <c r="T81" s="93">
        <f t="shared" si="29"/>
        <v>0</v>
      </c>
    </row>
    <row r="82" spans="1:20" s="93" customFormat="1" ht="18" customHeight="1">
      <c r="A82" s="111" t="s">
        <v>140</v>
      </c>
      <c r="B82" s="113" t="s">
        <v>193</v>
      </c>
      <c r="C82" s="97">
        <v>148</v>
      </c>
      <c r="D82" s="97">
        <v>142</v>
      </c>
      <c r="E82" s="97">
        <v>6</v>
      </c>
      <c r="F82" s="97">
        <v>0</v>
      </c>
      <c r="G82" s="97">
        <v>0</v>
      </c>
      <c r="H82" s="97">
        <v>148</v>
      </c>
      <c r="I82" s="97">
        <v>49</v>
      </c>
      <c r="J82" s="97">
        <v>6</v>
      </c>
      <c r="K82" s="97">
        <v>1</v>
      </c>
      <c r="L82" s="97">
        <v>40</v>
      </c>
      <c r="M82" s="97">
        <v>0</v>
      </c>
      <c r="N82" s="97">
        <v>0</v>
      </c>
      <c r="O82" s="97">
        <v>0</v>
      </c>
      <c r="P82" s="97">
        <v>2</v>
      </c>
      <c r="Q82" s="97">
        <v>99</v>
      </c>
      <c r="R82" s="92">
        <f t="shared" si="31"/>
        <v>141</v>
      </c>
      <c r="S82" s="80">
        <f t="shared" si="32"/>
        <v>14.285714285714285</v>
      </c>
      <c r="T82" s="93">
        <f t="shared" si="29"/>
        <v>0</v>
      </c>
    </row>
    <row r="83" spans="1:20" s="93" customFormat="1" ht="18" customHeight="1">
      <c r="A83" s="111" t="s">
        <v>141</v>
      </c>
      <c r="B83" s="113" t="s">
        <v>175</v>
      </c>
      <c r="C83" s="97">
        <v>156</v>
      </c>
      <c r="D83" s="97">
        <v>152</v>
      </c>
      <c r="E83" s="97">
        <v>4</v>
      </c>
      <c r="F83" s="97">
        <v>0</v>
      </c>
      <c r="G83" s="97">
        <v>0</v>
      </c>
      <c r="H83" s="97">
        <v>156</v>
      </c>
      <c r="I83" s="97">
        <v>69</v>
      </c>
      <c r="J83" s="97">
        <v>0</v>
      </c>
      <c r="K83" s="97">
        <v>0</v>
      </c>
      <c r="L83" s="97">
        <v>69</v>
      </c>
      <c r="M83" s="97">
        <v>0</v>
      </c>
      <c r="N83" s="97">
        <v>0</v>
      </c>
      <c r="O83" s="97">
        <v>0</v>
      </c>
      <c r="P83" s="97">
        <v>0</v>
      </c>
      <c r="Q83" s="97">
        <v>87</v>
      </c>
      <c r="R83" s="92">
        <f t="shared" si="31"/>
        <v>156</v>
      </c>
      <c r="S83" s="80">
        <f t="shared" si="32"/>
        <v>0</v>
      </c>
      <c r="T83" s="93">
        <f t="shared" si="29"/>
        <v>0</v>
      </c>
    </row>
    <row r="84" spans="1:20" s="93" customFormat="1" ht="18" customHeight="1">
      <c r="A84" s="111" t="s">
        <v>142</v>
      </c>
      <c r="B84" s="113" t="s">
        <v>176</v>
      </c>
      <c r="C84" s="97">
        <v>147</v>
      </c>
      <c r="D84" s="97">
        <v>128</v>
      </c>
      <c r="E84" s="97">
        <v>19</v>
      </c>
      <c r="F84" s="97">
        <v>0</v>
      </c>
      <c r="G84" s="97">
        <v>0</v>
      </c>
      <c r="H84" s="97">
        <v>147</v>
      </c>
      <c r="I84" s="97">
        <v>62</v>
      </c>
      <c r="J84" s="97">
        <v>0</v>
      </c>
      <c r="K84" s="97">
        <v>0</v>
      </c>
      <c r="L84" s="97">
        <v>55</v>
      </c>
      <c r="M84" s="97">
        <v>7</v>
      </c>
      <c r="N84" s="97">
        <v>0</v>
      </c>
      <c r="O84" s="97">
        <v>0</v>
      </c>
      <c r="P84" s="97">
        <v>0</v>
      </c>
      <c r="Q84" s="97">
        <v>85</v>
      </c>
      <c r="R84" s="92">
        <f t="shared" si="31"/>
        <v>147</v>
      </c>
      <c r="S84" s="80">
        <f t="shared" si="32"/>
        <v>0</v>
      </c>
      <c r="T84" s="93">
        <f t="shared" si="29"/>
        <v>0</v>
      </c>
    </row>
    <row r="85" spans="1:20" s="93" customFormat="1" ht="18" customHeight="1">
      <c r="A85" s="111" t="s">
        <v>143</v>
      </c>
      <c r="B85" s="117" t="s">
        <v>194</v>
      </c>
      <c r="C85" s="105">
        <v>176</v>
      </c>
      <c r="D85" s="105">
        <v>163</v>
      </c>
      <c r="E85" s="105">
        <v>13</v>
      </c>
      <c r="F85" s="105">
        <v>0</v>
      </c>
      <c r="G85" s="105">
        <v>0</v>
      </c>
      <c r="H85" s="105">
        <v>176</v>
      </c>
      <c r="I85" s="105">
        <v>71</v>
      </c>
      <c r="J85" s="105">
        <v>10</v>
      </c>
      <c r="K85" s="105">
        <v>0</v>
      </c>
      <c r="L85" s="105">
        <v>58</v>
      </c>
      <c r="M85" s="105">
        <v>3</v>
      </c>
      <c r="N85" s="105">
        <v>0</v>
      </c>
      <c r="O85" s="105">
        <v>0</v>
      </c>
      <c r="P85" s="105">
        <v>0</v>
      </c>
      <c r="Q85" s="105">
        <v>105</v>
      </c>
      <c r="R85" s="92">
        <f t="shared" si="31"/>
        <v>166</v>
      </c>
      <c r="S85" s="80">
        <f t="shared" si="32"/>
        <v>14.084507042253522</v>
      </c>
      <c r="T85" s="93">
        <f t="shared" si="29"/>
        <v>0</v>
      </c>
    </row>
    <row r="86" spans="1:20" s="93" customFormat="1" ht="18" customHeight="1">
      <c r="A86" s="111" t="s">
        <v>144</v>
      </c>
      <c r="B86" s="113" t="s">
        <v>195</v>
      </c>
      <c r="C86" s="97">
        <v>160</v>
      </c>
      <c r="D86" s="97">
        <v>143</v>
      </c>
      <c r="E86" s="97">
        <v>17</v>
      </c>
      <c r="F86" s="97">
        <v>0</v>
      </c>
      <c r="G86" s="97">
        <v>0</v>
      </c>
      <c r="H86" s="97">
        <v>160</v>
      </c>
      <c r="I86" s="97">
        <v>33</v>
      </c>
      <c r="J86" s="97">
        <v>0</v>
      </c>
      <c r="K86" s="97">
        <v>0</v>
      </c>
      <c r="L86" s="97">
        <v>33</v>
      </c>
      <c r="M86" s="97">
        <v>0</v>
      </c>
      <c r="N86" s="97">
        <v>0</v>
      </c>
      <c r="O86" s="97">
        <v>0</v>
      </c>
      <c r="P86" s="97">
        <v>0</v>
      </c>
      <c r="Q86" s="97">
        <v>127</v>
      </c>
      <c r="R86" s="92">
        <f t="shared" si="31"/>
        <v>160</v>
      </c>
      <c r="S86" s="80">
        <f t="shared" si="32"/>
        <v>0</v>
      </c>
      <c r="T86" s="93">
        <f t="shared" si="29"/>
        <v>0</v>
      </c>
    </row>
    <row r="87" spans="1:20" s="93" customFormat="1" ht="18" customHeight="1">
      <c r="A87" s="111" t="s">
        <v>145</v>
      </c>
      <c r="B87" s="113" t="s">
        <v>196</v>
      </c>
      <c r="C87" s="97">
        <v>160</v>
      </c>
      <c r="D87" s="97">
        <v>149</v>
      </c>
      <c r="E87" s="97">
        <v>11</v>
      </c>
      <c r="F87" s="97">
        <v>0</v>
      </c>
      <c r="G87" s="97">
        <v>0</v>
      </c>
      <c r="H87" s="97">
        <v>160</v>
      </c>
      <c r="I87" s="97">
        <v>55</v>
      </c>
      <c r="J87" s="97">
        <v>4</v>
      </c>
      <c r="K87" s="97">
        <v>1</v>
      </c>
      <c r="L87" s="97">
        <v>50</v>
      </c>
      <c r="M87" s="97">
        <v>0</v>
      </c>
      <c r="N87" s="97">
        <v>0</v>
      </c>
      <c r="O87" s="97">
        <v>0</v>
      </c>
      <c r="P87" s="97">
        <v>0</v>
      </c>
      <c r="Q87" s="97">
        <v>105</v>
      </c>
      <c r="R87" s="92">
        <f t="shared" si="31"/>
        <v>155</v>
      </c>
      <c r="S87" s="80">
        <f t="shared" si="32"/>
        <v>9.090909090909092</v>
      </c>
      <c r="T87" s="93">
        <f t="shared" si="29"/>
        <v>0</v>
      </c>
    </row>
    <row r="88" spans="1:20" s="125" customFormat="1" ht="18" customHeight="1">
      <c r="A88" s="123">
        <v>11</v>
      </c>
      <c r="B88" s="126" t="s">
        <v>147</v>
      </c>
      <c r="C88" s="124">
        <f>C89+C90</f>
        <v>61</v>
      </c>
      <c r="D88" s="124">
        <f aca="true" t="shared" si="33" ref="D88:Q88">D89+D90</f>
        <v>56</v>
      </c>
      <c r="E88" s="124">
        <f t="shared" si="33"/>
        <v>5</v>
      </c>
      <c r="F88" s="124">
        <f t="shared" si="33"/>
        <v>0</v>
      </c>
      <c r="G88" s="124">
        <f t="shared" si="33"/>
        <v>0</v>
      </c>
      <c r="H88" s="124">
        <f t="shared" si="33"/>
        <v>61</v>
      </c>
      <c r="I88" s="124">
        <f t="shared" si="33"/>
        <v>24</v>
      </c>
      <c r="J88" s="124">
        <f t="shared" si="33"/>
        <v>4</v>
      </c>
      <c r="K88" s="124">
        <f t="shared" si="33"/>
        <v>0</v>
      </c>
      <c r="L88" s="124">
        <f t="shared" si="33"/>
        <v>17</v>
      </c>
      <c r="M88" s="124">
        <f t="shared" si="33"/>
        <v>0</v>
      </c>
      <c r="N88" s="124">
        <f t="shared" si="33"/>
        <v>0</v>
      </c>
      <c r="O88" s="124">
        <f t="shared" si="33"/>
        <v>0</v>
      </c>
      <c r="P88" s="124">
        <f t="shared" si="33"/>
        <v>3</v>
      </c>
      <c r="Q88" s="124">
        <f t="shared" si="33"/>
        <v>37</v>
      </c>
      <c r="R88" s="124">
        <f t="shared" si="31"/>
        <v>57</v>
      </c>
      <c r="S88" s="140">
        <f t="shared" si="32"/>
        <v>16.666666666666664</v>
      </c>
      <c r="T88" s="125">
        <f t="shared" si="29"/>
        <v>0</v>
      </c>
    </row>
    <row r="89" spans="1:20" s="93" customFormat="1" ht="18" customHeight="1">
      <c r="A89" s="111" t="s">
        <v>148</v>
      </c>
      <c r="B89" s="112" t="s">
        <v>149</v>
      </c>
      <c r="C89" s="106">
        <v>26</v>
      </c>
      <c r="D89" s="106">
        <v>23</v>
      </c>
      <c r="E89" s="106">
        <v>3</v>
      </c>
      <c r="F89" s="106">
        <v>0</v>
      </c>
      <c r="G89" s="106">
        <v>0</v>
      </c>
      <c r="H89" s="106">
        <v>26</v>
      </c>
      <c r="I89" s="106">
        <f>J89+K89+L89+M89+N89+O89+P89</f>
        <v>11</v>
      </c>
      <c r="J89" s="106">
        <v>2</v>
      </c>
      <c r="K89" s="106">
        <v>0</v>
      </c>
      <c r="L89" s="106">
        <v>8</v>
      </c>
      <c r="M89" s="106">
        <v>0</v>
      </c>
      <c r="N89" s="106">
        <v>0</v>
      </c>
      <c r="O89" s="106">
        <v>0</v>
      </c>
      <c r="P89" s="107">
        <v>1</v>
      </c>
      <c r="Q89" s="108">
        <v>15</v>
      </c>
      <c r="R89" s="92">
        <f t="shared" si="31"/>
        <v>24</v>
      </c>
      <c r="S89" s="80">
        <f t="shared" si="32"/>
        <v>18.181818181818183</v>
      </c>
      <c r="T89" s="93">
        <f t="shared" si="29"/>
        <v>0</v>
      </c>
    </row>
    <row r="90" spans="1:20" s="93" customFormat="1" ht="18" customHeight="1">
      <c r="A90" s="111" t="s">
        <v>150</v>
      </c>
      <c r="B90" s="112" t="s">
        <v>185</v>
      </c>
      <c r="C90" s="106">
        <v>35</v>
      </c>
      <c r="D90" s="106">
        <v>33</v>
      </c>
      <c r="E90" s="106">
        <v>2</v>
      </c>
      <c r="F90" s="106">
        <v>0</v>
      </c>
      <c r="G90" s="106">
        <v>0</v>
      </c>
      <c r="H90" s="106">
        <v>35</v>
      </c>
      <c r="I90" s="106">
        <v>13</v>
      </c>
      <c r="J90" s="106">
        <v>2</v>
      </c>
      <c r="K90" s="106">
        <v>0</v>
      </c>
      <c r="L90" s="106">
        <v>9</v>
      </c>
      <c r="M90" s="106">
        <v>0</v>
      </c>
      <c r="N90" s="106">
        <v>0</v>
      </c>
      <c r="O90" s="106">
        <v>0</v>
      </c>
      <c r="P90" s="107">
        <v>2</v>
      </c>
      <c r="Q90" s="108">
        <v>22</v>
      </c>
      <c r="R90" s="92">
        <f t="shared" si="31"/>
        <v>33</v>
      </c>
      <c r="S90" s="80">
        <f t="shared" si="32"/>
        <v>15.384615384615385</v>
      </c>
      <c r="T90" s="93">
        <f t="shared" si="29"/>
        <v>0</v>
      </c>
    </row>
    <row r="91" spans="1:20" s="125" customFormat="1" ht="18" customHeight="1">
      <c r="A91" s="123">
        <v>12</v>
      </c>
      <c r="B91" s="126" t="s">
        <v>151</v>
      </c>
      <c r="C91" s="124">
        <f>SUM(C92:C94)</f>
        <v>228</v>
      </c>
      <c r="D91" s="124">
        <f aca="true" t="shared" si="34" ref="D91:Q91">SUM(D92:D94)</f>
        <v>156</v>
      </c>
      <c r="E91" s="124">
        <f t="shared" si="34"/>
        <v>72</v>
      </c>
      <c r="F91" s="124">
        <f t="shared" si="34"/>
        <v>0</v>
      </c>
      <c r="G91" s="124">
        <f t="shared" si="34"/>
        <v>0</v>
      </c>
      <c r="H91" s="124">
        <f t="shared" si="34"/>
        <v>228</v>
      </c>
      <c r="I91" s="124">
        <f t="shared" si="34"/>
        <v>121</v>
      </c>
      <c r="J91" s="124">
        <f t="shared" si="34"/>
        <v>55</v>
      </c>
      <c r="K91" s="124">
        <f t="shared" si="34"/>
        <v>6</v>
      </c>
      <c r="L91" s="124">
        <f t="shared" si="34"/>
        <v>59</v>
      </c>
      <c r="M91" s="124">
        <f t="shared" si="34"/>
        <v>1</v>
      </c>
      <c r="N91" s="124">
        <f t="shared" si="34"/>
        <v>0</v>
      </c>
      <c r="O91" s="124">
        <f t="shared" si="34"/>
        <v>0</v>
      </c>
      <c r="P91" s="124">
        <f t="shared" si="34"/>
        <v>0</v>
      </c>
      <c r="Q91" s="124">
        <f t="shared" si="34"/>
        <v>107</v>
      </c>
      <c r="R91" s="124">
        <f t="shared" si="31"/>
        <v>167</v>
      </c>
      <c r="S91" s="140">
        <f t="shared" si="32"/>
        <v>50.413223140495866</v>
      </c>
      <c r="T91" s="125">
        <f t="shared" si="29"/>
        <v>0</v>
      </c>
    </row>
    <row r="92" spans="1:19" s="93" customFormat="1" ht="18" customHeight="1">
      <c r="A92" s="118" t="s">
        <v>200</v>
      </c>
      <c r="B92" s="116" t="s">
        <v>197</v>
      </c>
      <c r="C92" s="104">
        <f>D92+E92</f>
        <v>60</v>
      </c>
      <c r="D92" s="104">
        <v>34</v>
      </c>
      <c r="E92" s="104">
        <v>26</v>
      </c>
      <c r="F92" s="104">
        <v>0</v>
      </c>
      <c r="G92" s="104">
        <v>0</v>
      </c>
      <c r="H92" s="104">
        <f>C92-F92-G92</f>
        <v>60</v>
      </c>
      <c r="I92" s="104">
        <f>H92-Q92</f>
        <v>34</v>
      </c>
      <c r="J92" s="104">
        <v>26</v>
      </c>
      <c r="K92" s="104">
        <v>1</v>
      </c>
      <c r="L92" s="104">
        <v>7</v>
      </c>
      <c r="M92" s="104"/>
      <c r="N92" s="104"/>
      <c r="O92" s="104"/>
      <c r="P92" s="104"/>
      <c r="Q92" s="104">
        <v>26</v>
      </c>
      <c r="R92" s="92">
        <f t="shared" si="31"/>
        <v>33</v>
      </c>
      <c r="S92" s="80">
        <f t="shared" si="32"/>
        <v>79.41176470588235</v>
      </c>
    </row>
    <row r="93" spans="1:19" s="93" customFormat="1" ht="18" customHeight="1">
      <c r="A93" s="118" t="s">
        <v>201</v>
      </c>
      <c r="B93" s="116" t="s">
        <v>198</v>
      </c>
      <c r="C93" s="104">
        <f>D93+E93</f>
        <v>125</v>
      </c>
      <c r="D93" s="104">
        <v>97</v>
      </c>
      <c r="E93" s="104">
        <v>28</v>
      </c>
      <c r="F93" s="104">
        <v>0</v>
      </c>
      <c r="G93" s="104">
        <v>0</v>
      </c>
      <c r="H93" s="104">
        <f>C93-F93-G93</f>
        <v>125</v>
      </c>
      <c r="I93" s="104">
        <f>H93-Q93</f>
        <v>66</v>
      </c>
      <c r="J93" s="104">
        <v>24</v>
      </c>
      <c r="K93" s="104">
        <v>5</v>
      </c>
      <c r="L93" s="104">
        <v>36</v>
      </c>
      <c r="M93" s="104">
        <v>1</v>
      </c>
      <c r="N93" s="104"/>
      <c r="O93" s="104"/>
      <c r="P93" s="104"/>
      <c r="Q93" s="104">
        <v>59</v>
      </c>
      <c r="R93" s="92">
        <f t="shared" si="31"/>
        <v>96</v>
      </c>
      <c r="S93" s="80">
        <f t="shared" si="32"/>
        <v>43.93939393939394</v>
      </c>
    </row>
    <row r="94" spans="1:20" s="93" customFormat="1" ht="18" customHeight="1">
      <c r="A94" s="118" t="s">
        <v>202</v>
      </c>
      <c r="B94" s="119" t="s">
        <v>199</v>
      </c>
      <c r="C94" s="104">
        <f>D94+E94</f>
        <v>43</v>
      </c>
      <c r="D94" s="109">
        <v>25</v>
      </c>
      <c r="E94" s="109">
        <v>18</v>
      </c>
      <c r="F94" s="109">
        <v>0</v>
      </c>
      <c r="G94" s="109">
        <v>0</v>
      </c>
      <c r="H94" s="104">
        <f>C94-F94-G94</f>
        <v>43</v>
      </c>
      <c r="I94" s="104">
        <f>H94-Q94</f>
        <v>21</v>
      </c>
      <c r="J94" s="109">
        <v>5</v>
      </c>
      <c r="K94" s="109">
        <v>0</v>
      </c>
      <c r="L94" s="109">
        <v>16</v>
      </c>
      <c r="M94" s="109"/>
      <c r="N94" s="109"/>
      <c r="O94" s="109"/>
      <c r="P94" s="109"/>
      <c r="Q94" s="109">
        <v>22</v>
      </c>
      <c r="R94" s="92">
        <f t="shared" si="31"/>
        <v>38</v>
      </c>
      <c r="S94" s="80">
        <f t="shared" si="32"/>
        <v>23.809523809523807</v>
      </c>
      <c r="T94" s="93">
        <f t="shared" si="29"/>
        <v>0</v>
      </c>
    </row>
    <row r="95" spans="1:20" s="125" customFormat="1" ht="18" customHeight="1">
      <c r="A95" s="123">
        <v>13</v>
      </c>
      <c r="B95" s="126" t="s">
        <v>152</v>
      </c>
      <c r="C95" s="124">
        <f>SUM(C96:C106)</f>
        <v>1986</v>
      </c>
      <c r="D95" s="124">
        <f aca="true" t="shared" si="35" ref="D95:Q95">SUM(D96:D106)</f>
        <v>1963</v>
      </c>
      <c r="E95" s="124">
        <f t="shared" si="35"/>
        <v>23</v>
      </c>
      <c r="F95" s="124">
        <f t="shared" si="35"/>
        <v>0</v>
      </c>
      <c r="G95" s="124">
        <f t="shared" si="35"/>
        <v>0</v>
      </c>
      <c r="H95" s="124">
        <f t="shared" si="35"/>
        <v>1986</v>
      </c>
      <c r="I95" s="124">
        <f t="shared" si="35"/>
        <v>974</v>
      </c>
      <c r="J95" s="124">
        <f t="shared" si="35"/>
        <v>26</v>
      </c>
      <c r="K95" s="124">
        <f t="shared" si="35"/>
        <v>2</v>
      </c>
      <c r="L95" s="124">
        <f t="shared" si="35"/>
        <v>946</v>
      </c>
      <c r="M95" s="124">
        <f t="shared" si="35"/>
        <v>0</v>
      </c>
      <c r="N95" s="124">
        <f t="shared" si="35"/>
        <v>0</v>
      </c>
      <c r="O95" s="124">
        <f t="shared" si="35"/>
        <v>0</v>
      </c>
      <c r="P95" s="124">
        <f t="shared" si="35"/>
        <v>0</v>
      </c>
      <c r="Q95" s="124">
        <f t="shared" si="35"/>
        <v>1012</v>
      </c>
      <c r="R95" s="124">
        <f t="shared" si="31"/>
        <v>1958</v>
      </c>
      <c r="S95" s="140">
        <f t="shared" si="32"/>
        <v>2.8747433264887063</v>
      </c>
      <c r="T95" s="125">
        <f t="shared" si="29"/>
        <v>0</v>
      </c>
    </row>
    <row r="96" spans="1:20" s="93" customFormat="1" ht="18" customHeight="1">
      <c r="A96" s="111" t="s">
        <v>264</v>
      </c>
      <c r="B96" s="120" t="s">
        <v>153</v>
      </c>
      <c r="C96" s="92">
        <f>D96+E96</f>
        <v>24</v>
      </c>
      <c r="D96" s="92">
        <v>23</v>
      </c>
      <c r="E96" s="92">
        <v>1</v>
      </c>
      <c r="F96" s="92">
        <v>0</v>
      </c>
      <c r="G96" s="92">
        <v>0</v>
      </c>
      <c r="H96" s="92">
        <f>I96+Q96</f>
        <v>24</v>
      </c>
      <c r="I96" s="92">
        <f>J96+K96+L96+M96+N96+O96+P96</f>
        <v>23</v>
      </c>
      <c r="J96" s="92">
        <v>11</v>
      </c>
      <c r="K96" s="92">
        <v>0</v>
      </c>
      <c r="L96" s="92">
        <v>12</v>
      </c>
      <c r="M96" s="92">
        <v>0</v>
      </c>
      <c r="N96" s="92">
        <v>0</v>
      </c>
      <c r="O96" s="92">
        <v>0</v>
      </c>
      <c r="P96" s="92">
        <v>0</v>
      </c>
      <c r="Q96" s="95">
        <v>1</v>
      </c>
      <c r="R96" s="92">
        <f t="shared" si="31"/>
        <v>13</v>
      </c>
      <c r="S96" s="80">
        <f t="shared" si="32"/>
        <v>47.82608695652174</v>
      </c>
      <c r="T96" s="93">
        <f t="shared" si="29"/>
        <v>0</v>
      </c>
    </row>
    <row r="97" spans="1:20" s="93" customFormat="1" ht="18" customHeight="1">
      <c r="A97" s="111" t="s">
        <v>265</v>
      </c>
      <c r="B97" s="120" t="s">
        <v>215</v>
      </c>
      <c r="C97" s="92">
        <f aca="true" t="shared" si="36" ref="C97:C106">D97+E97</f>
        <v>204</v>
      </c>
      <c r="D97" s="92">
        <v>203</v>
      </c>
      <c r="E97" s="92">
        <v>1</v>
      </c>
      <c r="F97" s="92">
        <v>0</v>
      </c>
      <c r="G97" s="92">
        <v>0</v>
      </c>
      <c r="H97" s="92">
        <f aca="true" t="shared" si="37" ref="H97:H106">I97+Q97</f>
        <v>204</v>
      </c>
      <c r="I97" s="92">
        <f aca="true" t="shared" si="38" ref="I97:I106">J97+K97+L97+M97+N97+O97+P97</f>
        <v>111</v>
      </c>
      <c r="J97" s="92">
        <v>1</v>
      </c>
      <c r="K97" s="92">
        <v>0</v>
      </c>
      <c r="L97" s="92">
        <v>110</v>
      </c>
      <c r="M97" s="92">
        <v>0</v>
      </c>
      <c r="N97" s="92">
        <v>0</v>
      </c>
      <c r="O97" s="92">
        <v>0</v>
      </c>
      <c r="P97" s="92">
        <v>0</v>
      </c>
      <c r="Q97" s="95">
        <v>93</v>
      </c>
      <c r="R97" s="92">
        <f t="shared" si="31"/>
        <v>203</v>
      </c>
      <c r="S97" s="80">
        <f t="shared" si="32"/>
        <v>0.9009009009009009</v>
      </c>
      <c r="T97" s="93">
        <f t="shared" si="29"/>
        <v>0</v>
      </c>
    </row>
    <row r="98" spans="1:20" s="93" customFormat="1" ht="18" customHeight="1">
      <c r="A98" s="111" t="s">
        <v>266</v>
      </c>
      <c r="B98" s="120" t="s">
        <v>154</v>
      </c>
      <c r="C98" s="92">
        <f t="shared" si="36"/>
        <v>294</v>
      </c>
      <c r="D98" s="92">
        <v>287</v>
      </c>
      <c r="E98" s="92">
        <v>7</v>
      </c>
      <c r="F98" s="92">
        <v>0</v>
      </c>
      <c r="G98" s="92">
        <v>0</v>
      </c>
      <c r="H98" s="92">
        <f t="shared" si="37"/>
        <v>294</v>
      </c>
      <c r="I98" s="92">
        <f t="shared" si="38"/>
        <v>100</v>
      </c>
      <c r="J98" s="92">
        <v>1</v>
      </c>
      <c r="K98" s="92">
        <v>1</v>
      </c>
      <c r="L98" s="92">
        <v>98</v>
      </c>
      <c r="M98" s="92">
        <v>0</v>
      </c>
      <c r="N98" s="92">
        <v>0</v>
      </c>
      <c r="O98" s="92">
        <v>0</v>
      </c>
      <c r="P98" s="92">
        <v>0</v>
      </c>
      <c r="Q98" s="95">
        <v>194</v>
      </c>
      <c r="R98" s="92">
        <f t="shared" si="31"/>
        <v>292</v>
      </c>
      <c r="S98" s="80">
        <f t="shared" si="32"/>
        <v>2</v>
      </c>
      <c r="T98" s="93">
        <f t="shared" si="29"/>
        <v>0</v>
      </c>
    </row>
    <row r="99" spans="1:20" s="93" customFormat="1" ht="18" customHeight="1">
      <c r="A99" s="111" t="s">
        <v>267</v>
      </c>
      <c r="B99" s="121" t="s">
        <v>155</v>
      </c>
      <c r="C99" s="92">
        <f t="shared" si="36"/>
        <v>277</v>
      </c>
      <c r="D99" s="92">
        <v>275</v>
      </c>
      <c r="E99" s="92">
        <v>2</v>
      </c>
      <c r="F99" s="92">
        <v>0</v>
      </c>
      <c r="G99" s="92">
        <v>0</v>
      </c>
      <c r="H99" s="92">
        <f>I99+Q99</f>
        <v>277</v>
      </c>
      <c r="I99" s="92">
        <f t="shared" si="38"/>
        <v>142</v>
      </c>
      <c r="J99" s="92">
        <v>3</v>
      </c>
      <c r="K99" s="92">
        <v>0</v>
      </c>
      <c r="L99" s="92">
        <v>139</v>
      </c>
      <c r="M99" s="92">
        <v>0</v>
      </c>
      <c r="N99" s="92">
        <v>0</v>
      </c>
      <c r="O99" s="92">
        <v>0</v>
      </c>
      <c r="P99" s="92">
        <v>0</v>
      </c>
      <c r="Q99" s="95">
        <v>135</v>
      </c>
      <c r="R99" s="92">
        <f t="shared" si="31"/>
        <v>274</v>
      </c>
      <c r="S99" s="80">
        <f t="shared" si="32"/>
        <v>2.112676056338028</v>
      </c>
      <c r="T99" s="93">
        <f t="shared" si="29"/>
        <v>0</v>
      </c>
    </row>
    <row r="100" spans="1:19" s="93" customFormat="1" ht="18" customHeight="1">
      <c r="A100" s="111" t="s">
        <v>268</v>
      </c>
      <c r="B100" s="122" t="s">
        <v>216</v>
      </c>
      <c r="C100" s="92">
        <f t="shared" si="36"/>
        <v>136</v>
      </c>
      <c r="D100" s="92">
        <v>134</v>
      </c>
      <c r="E100" s="92">
        <v>2</v>
      </c>
      <c r="F100" s="92">
        <v>0</v>
      </c>
      <c r="G100" s="92">
        <v>0</v>
      </c>
      <c r="H100" s="92">
        <f t="shared" si="37"/>
        <v>136</v>
      </c>
      <c r="I100" s="92">
        <f t="shared" si="38"/>
        <v>61</v>
      </c>
      <c r="J100" s="92">
        <v>0</v>
      </c>
      <c r="K100" s="92">
        <v>0</v>
      </c>
      <c r="L100" s="92">
        <v>61</v>
      </c>
      <c r="M100" s="92">
        <v>0</v>
      </c>
      <c r="N100" s="92">
        <v>0</v>
      </c>
      <c r="O100" s="92">
        <v>0</v>
      </c>
      <c r="P100" s="92">
        <v>0</v>
      </c>
      <c r="Q100" s="95">
        <v>75</v>
      </c>
      <c r="R100" s="92">
        <f t="shared" si="31"/>
        <v>136</v>
      </c>
      <c r="S100" s="80">
        <f t="shared" si="32"/>
        <v>0</v>
      </c>
    </row>
    <row r="101" spans="1:19" s="93" customFormat="1" ht="18" customHeight="1">
      <c r="A101" s="111" t="s">
        <v>269</v>
      </c>
      <c r="B101" s="122" t="s">
        <v>156</v>
      </c>
      <c r="C101" s="92">
        <f t="shared" si="36"/>
        <v>220</v>
      </c>
      <c r="D101" s="92">
        <v>219</v>
      </c>
      <c r="E101" s="92">
        <v>1</v>
      </c>
      <c r="F101" s="92">
        <v>0</v>
      </c>
      <c r="G101" s="92">
        <v>0</v>
      </c>
      <c r="H101" s="92">
        <f t="shared" si="37"/>
        <v>220</v>
      </c>
      <c r="I101" s="92">
        <f t="shared" si="38"/>
        <v>98</v>
      </c>
      <c r="J101" s="92">
        <v>0</v>
      </c>
      <c r="K101" s="92">
        <v>0</v>
      </c>
      <c r="L101" s="92">
        <v>98</v>
      </c>
      <c r="M101" s="92">
        <v>0</v>
      </c>
      <c r="N101" s="92">
        <v>0</v>
      </c>
      <c r="O101" s="92">
        <v>0</v>
      </c>
      <c r="P101" s="92">
        <v>0</v>
      </c>
      <c r="Q101" s="95">
        <v>122</v>
      </c>
      <c r="R101" s="92">
        <f t="shared" si="31"/>
        <v>220</v>
      </c>
      <c r="S101" s="80">
        <f t="shared" si="32"/>
        <v>0</v>
      </c>
    </row>
    <row r="102" spans="1:19" s="93" customFormat="1" ht="18" customHeight="1">
      <c r="A102" s="111" t="s">
        <v>270</v>
      </c>
      <c r="B102" s="122" t="s">
        <v>157</v>
      </c>
      <c r="C102" s="92">
        <f t="shared" si="36"/>
        <v>194</v>
      </c>
      <c r="D102" s="92">
        <v>192</v>
      </c>
      <c r="E102" s="92">
        <v>2</v>
      </c>
      <c r="F102" s="92">
        <v>0</v>
      </c>
      <c r="G102" s="92">
        <v>0</v>
      </c>
      <c r="H102" s="92">
        <f t="shared" si="37"/>
        <v>194</v>
      </c>
      <c r="I102" s="92">
        <f>J102+K102+L102+M102+N102+O102+P102</f>
        <v>85</v>
      </c>
      <c r="J102" s="92">
        <v>3</v>
      </c>
      <c r="K102" s="92">
        <v>0</v>
      </c>
      <c r="L102" s="92">
        <v>82</v>
      </c>
      <c r="M102" s="92">
        <v>0</v>
      </c>
      <c r="N102" s="92">
        <v>0</v>
      </c>
      <c r="O102" s="92">
        <v>0</v>
      </c>
      <c r="P102" s="92">
        <v>0</v>
      </c>
      <c r="Q102" s="95">
        <v>109</v>
      </c>
      <c r="R102" s="92">
        <f t="shared" si="31"/>
        <v>191</v>
      </c>
      <c r="S102" s="80">
        <f t="shared" si="32"/>
        <v>3.5294117647058822</v>
      </c>
    </row>
    <row r="103" spans="1:20" s="93" customFormat="1" ht="18" customHeight="1">
      <c r="A103" s="111" t="s">
        <v>271</v>
      </c>
      <c r="B103" s="120" t="s">
        <v>158</v>
      </c>
      <c r="C103" s="92">
        <f t="shared" si="36"/>
        <v>164</v>
      </c>
      <c r="D103" s="92">
        <v>164</v>
      </c>
      <c r="E103" s="92">
        <v>0</v>
      </c>
      <c r="F103" s="92">
        <v>0</v>
      </c>
      <c r="G103" s="92">
        <v>0</v>
      </c>
      <c r="H103" s="92">
        <f t="shared" si="37"/>
        <v>164</v>
      </c>
      <c r="I103" s="92">
        <f t="shared" si="38"/>
        <v>86</v>
      </c>
      <c r="J103" s="92">
        <v>1</v>
      </c>
      <c r="K103" s="92">
        <v>0</v>
      </c>
      <c r="L103" s="92">
        <v>85</v>
      </c>
      <c r="M103" s="92">
        <v>0</v>
      </c>
      <c r="N103" s="92">
        <v>0</v>
      </c>
      <c r="O103" s="92">
        <v>0</v>
      </c>
      <c r="P103" s="92">
        <v>0</v>
      </c>
      <c r="Q103" s="95">
        <v>78</v>
      </c>
      <c r="R103" s="92">
        <f t="shared" si="31"/>
        <v>163</v>
      </c>
      <c r="S103" s="80">
        <f t="shared" si="32"/>
        <v>1.1627906976744187</v>
      </c>
      <c r="T103" s="93">
        <f t="shared" si="29"/>
        <v>0</v>
      </c>
    </row>
    <row r="104" spans="1:20" s="93" customFormat="1" ht="18" customHeight="1">
      <c r="A104" s="111" t="s">
        <v>272</v>
      </c>
      <c r="B104" s="120" t="s">
        <v>217</v>
      </c>
      <c r="C104" s="92">
        <f t="shared" si="36"/>
        <v>156</v>
      </c>
      <c r="D104" s="92">
        <v>151</v>
      </c>
      <c r="E104" s="92">
        <v>5</v>
      </c>
      <c r="F104" s="92">
        <v>0</v>
      </c>
      <c r="G104" s="92">
        <v>0</v>
      </c>
      <c r="H104" s="92">
        <f t="shared" si="37"/>
        <v>156</v>
      </c>
      <c r="I104" s="92">
        <f t="shared" si="38"/>
        <v>77</v>
      </c>
      <c r="J104" s="92">
        <v>1</v>
      </c>
      <c r="K104" s="92">
        <v>1</v>
      </c>
      <c r="L104" s="92">
        <v>75</v>
      </c>
      <c r="M104" s="92">
        <v>0</v>
      </c>
      <c r="N104" s="92">
        <v>0</v>
      </c>
      <c r="O104" s="92">
        <v>0</v>
      </c>
      <c r="P104" s="92">
        <v>0</v>
      </c>
      <c r="Q104" s="95">
        <v>79</v>
      </c>
      <c r="R104" s="92">
        <f t="shared" si="31"/>
        <v>154</v>
      </c>
      <c r="S104" s="80">
        <f t="shared" si="32"/>
        <v>2.5974025974025974</v>
      </c>
      <c r="T104" s="93">
        <f t="shared" si="29"/>
        <v>0</v>
      </c>
    </row>
    <row r="105" spans="1:20" s="93" customFormat="1" ht="18" customHeight="1">
      <c r="A105" s="111" t="s">
        <v>273</v>
      </c>
      <c r="B105" s="120" t="s">
        <v>218</v>
      </c>
      <c r="C105" s="92">
        <f t="shared" si="36"/>
        <v>213</v>
      </c>
      <c r="D105" s="92">
        <v>211</v>
      </c>
      <c r="E105" s="92">
        <v>2</v>
      </c>
      <c r="F105" s="92">
        <v>0</v>
      </c>
      <c r="G105" s="92">
        <v>0</v>
      </c>
      <c r="H105" s="92">
        <f t="shared" si="37"/>
        <v>213</v>
      </c>
      <c r="I105" s="92">
        <f t="shared" si="38"/>
        <v>131</v>
      </c>
      <c r="J105" s="92">
        <v>5</v>
      </c>
      <c r="K105" s="92">
        <v>0</v>
      </c>
      <c r="L105" s="92">
        <v>126</v>
      </c>
      <c r="M105" s="92">
        <v>0</v>
      </c>
      <c r="N105" s="92">
        <v>0</v>
      </c>
      <c r="O105" s="92">
        <v>0</v>
      </c>
      <c r="P105" s="92">
        <v>0</v>
      </c>
      <c r="Q105" s="95">
        <v>82</v>
      </c>
      <c r="R105" s="92">
        <f t="shared" si="31"/>
        <v>208</v>
      </c>
      <c r="S105" s="80">
        <f t="shared" si="32"/>
        <v>3.816793893129771</v>
      </c>
      <c r="T105" s="93">
        <f t="shared" si="29"/>
        <v>0</v>
      </c>
    </row>
    <row r="106" spans="1:20" s="93" customFormat="1" ht="18" customHeight="1">
      <c r="A106" s="111" t="s">
        <v>274</v>
      </c>
      <c r="B106" s="120" t="s">
        <v>109</v>
      </c>
      <c r="C106" s="92">
        <f t="shared" si="36"/>
        <v>104</v>
      </c>
      <c r="D106" s="92">
        <v>104</v>
      </c>
      <c r="E106" s="92">
        <v>0</v>
      </c>
      <c r="F106" s="92">
        <v>0</v>
      </c>
      <c r="G106" s="92">
        <v>0</v>
      </c>
      <c r="H106" s="92">
        <f t="shared" si="37"/>
        <v>104</v>
      </c>
      <c r="I106" s="92">
        <f t="shared" si="38"/>
        <v>60</v>
      </c>
      <c r="J106" s="92">
        <v>0</v>
      </c>
      <c r="K106" s="92">
        <v>0</v>
      </c>
      <c r="L106" s="92">
        <v>60</v>
      </c>
      <c r="M106" s="92">
        <v>0</v>
      </c>
      <c r="N106" s="92">
        <v>0</v>
      </c>
      <c r="O106" s="92">
        <v>0</v>
      </c>
      <c r="P106" s="92">
        <v>0</v>
      </c>
      <c r="Q106" s="95">
        <v>44</v>
      </c>
      <c r="R106" s="92">
        <f t="shared" si="31"/>
        <v>104</v>
      </c>
      <c r="S106" s="80">
        <f t="shared" si="32"/>
        <v>0</v>
      </c>
      <c r="T106" s="93">
        <f t="shared" si="29"/>
        <v>0</v>
      </c>
    </row>
    <row r="107" spans="1:20" s="125" customFormat="1" ht="18" customHeight="1">
      <c r="A107" s="123">
        <v>14</v>
      </c>
      <c r="B107" s="126" t="s">
        <v>159</v>
      </c>
      <c r="C107" s="124">
        <f>SUM(C108:C109)</f>
        <v>202</v>
      </c>
      <c r="D107" s="124">
        <f>D108+D109</f>
        <v>164</v>
      </c>
      <c r="E107" s="124">
        <f aca="true" t="shared" si="39" ref="E107:Q107">E108+E109</f>
        <v>38</v>
      </c>
      <c r="F107" s="124">
        <f t="shared" si="39"/>
        <v>3</v>
      </c>
      <c r="G107" s="124">
        <f t="shared" si="39"/>
        <v>0</v>
      </c>
      <c r="H107" s="124">
        <f t="shared" si="39"/>
        <v>199</v>
      </c>
      <c r="I107" s="124">
        <f t="shared" si="39"/>
        <v>57</v>
      </c>
      <c r="J107" s="124">
        <f t="shared" si="39"/>
        <v>18</v>
      </c>
      <c r="K107" s="124">
        <f t="shared" si="39"/>
        <v>0</v>
      </c>
      <c r="L107" s="124">
        <f t="shared" si="39"/>
        <v>39</v>
      </c>
      <c r="M107" s="124">
        <f t="shared" si="39"/>
        <v>0</v>
      </c>
      <c r="N107" s="124">
        <f t="shared" si="39"/>
        <v>0</v>
      </c>
      <c r="O107" s="124">
        <f t="shared" si="39"/>
        <v>0</v>
      </c>
      <c r="P107" s="124">
        <f t="shared" si="39"/>
        <v>0</v>
      </c>
      <c r="Q107" s="124">
        <f t="shared" si="39"/>
        <v>142</v>
      </c>
      <c r="R107" s="124">
        <f t="shared" si="31"/>
        <v>181</v>
      </c>
      <c r="S107" s="140">
        <f t="shared" si="32"/>
        <v>31.57894736842105</v>
      </c>
      <c r="T107" s="125">
        <f t="shared" si="29"/>
        <v>0</v>
      </c>
    </row>
    <row r="108" spans="1:20" s="93" customFormat="1" ht="18" customHeight="1">
      <c r="A108" s="111" t="s">
        <v>160</v>
      </c>
      <c r="B108" s="112" t="s">
        <v>161</v>
      </c>
      <c r="C108" s="100">
        <f>D108+E108</f>
        <v>79</v>
      </c>
      <c r="D108" s="100" t="s">
        <v>219</v>
      </c>
      <c r="E108" s="100" t="s">
        <v>187</v>
      </c>
      <c r="F108" s="100" t="s">
        <v>186</v>
      </c>
      <c r="G108" s="100" t="s">
        <v>186</v>
      </c>
      <c r="H108" s="100">
        <f>I108+Q108</f>
        <v>79</v>
      </c>
      <c r="I108" s="100">
        <f>P108+O108+N108+M108+L108+K108+J108</f>
        <v>26</v>
      </c>
      <c r="J108" s="100" t="s">
        <v>220</v>
      </c>
      <c r="K108" s="100" t="s">
        <v>186</v>
      </c>
      <c r="L108" s="100" t="s">
        <v>221</v>
      </c>
      <c r="M108" s="100" t="s">
        <v>186</v>
      </c>
      <c r="N108" s="100" t="s">
        <v>186</v>
      </c>
      <c r="O108" s="110" t="s">
        <v>186</v>
      </c>
      <c r="P108" s="95" t="s">
        <v>186</v>
      </c>
      <c r="Q108" s="95">
        <v>53</v>
      </c>
      <c r="R108" s="92">
        <f t="shared" si="31"/>
        <v>53</v>
      </c>
      <c r="S108" s="80">
        <f t="shared" si="32"/>
        <v>30.76923076923077</v>
      </c>
      <c r="T108" s="93">
        <f t="shared" si="29"/>
        <v>0</v>
      </c>
    </row>
    <row r="109" spans="1:20" s="93" customFormat="1" ht="18" customHeight="1">
      <c r="A109" s="111" t="s">
        <v>162</v>
      </c>
      <c r="B109" s="112" t="s">
        <v>163</v>
      </c>
      <c r="C109" s="100">
        <f>D109+E109</f>
        <v>123</v>
      </c>
      <c r="D109" s="100" t="s">
        <v>222</v>
      </c>
      <c r="E109" s="100" t="s">
        <v>223</v>
      </c>
      <c r="F109" s="100" t="s">
        <v>27</v>
      </c>
      <c r="G109" s="100" t="s">
        <v>186</v>
      </c>
      <c r="H109" s="100">
        <f>I109+Q109</f>
        <v>120</v>
      </c>
      <c r="I109" s="100">
        <f>P109+O109+N109+M109+L109+K109+J109</f>
        <v>31</v>
      </c>
      <c r="J109" s="100" t="s">
        <v>224</v>
      </c>
      <c r="K109" s="100" t="s">
        <v>186</v>
      </c>
      <c r="L109" s="100" t="s">
        <v>225</v>
      </c>
      <c r="M109" s="100" t="s">
        <v>186</v>
      </c>
      <c r="N109" s="100" t="s">
        <v>186</v>
      </c>
      <c r="O109" s="110" t="s">
        <v>186</v>
      </c>
      <c r="P109" s="95" t="s">
        <v>186</v>
      </c>
      <c r="Q109" s="95">
        <v>89</v>
      </c>
      <c r="R109" s="92">
        <f t="shared" si="31"/>
        <v>89</v>
      </c>
      <c r="S109" s="80">
        <f t="shared" si="32"/>
        <v>32.25806451612903</v>
      </c>
      <c r="T109" s="93">
        <f t="shared" si="29"/>
        <v>0</v>
      </c>
    </row>
    <row r="110" spans="1:20" s="125" customFormat="1" ht="18" customHeight="1">
      <c r="A110" s="123">
        <v>15</v>
      </c>
      <c r="B110" s="126" t="s">
        <v>164</v>
      </c>
      <c r="C110" s="124">
        <f>SUM(C111:C114)</f>
        <v>184</v>
      </c>
      <c r="D110" s="124">
        <f aca="true" t="shared" si="40" ref="D110:Q110">SUM(D111:D114)</f>
        <v>150</v>
      </c>
      <c r="E110" s="124">
        <f t="shared" si="40"/>
        <v>34</v>
      </c>
      <c r="F110" s="124">
        <f t="shared" si="40"/>
        <v>0</v>
      </c>
      <c r="G110" s="124">
        <f t="shared" si="40"/>
        <v>0</v>
      </c>
      <c r="H110" s="124">
        <f t="shared" si="40"/>
        <v>184</v>
      </c>
      <c r="I110" s="124">
        <f t="shared" si="40"/>
        <v>91</v>
      </c>
      <c r="J110" s="124">
        <f t="shared" si="40"/>
        <v>12</v>
      </c>
      <c r="K110" s="124">
        <f t="shared" si="40"/>
        <v>0</v>
      </c>
      <c r="L110" s="124">
        <f t="shared" si="40"/>
        <v>76</v>
      </c>
      <c r="M110" s="124">
        <f t="shared" si="40"/>
        <v>2</v>
      </c>
      <c r="N110" s="124">
        <f t="shared" si="40"/>
        <v>0</v>
      </c>
      <c r="O110" s="124">
        <f t="shared" si="40"/>
        <v>0</v>
      </c>
      <c r="P110" s="124">
        <f t="shared" si="40"/>
        <v>1</v>
      </c>
      <c r="Q110" s="124">
        <f t="shared" si="40"/>
        <v>93</v>
      </c>
      <c r="R110" s="124">
        <f t="shared" si="31"/>
        <v>172</v>
      </c>
      <c r="S110" s="140">
        <f t="shared" si="32"/>
        <v>13.186813186813188</v>
      </c>
      <c r="T110" s="125">
        <f t="shared" si="29"/>
        <v>0</v>
      </c>
    </row>
    <row r="111" spans="1:20" s="93" customFormat="1" ht="18" customHeight="1">
      <c r="A111" s="111" t="s">
        <v>260</v>
      </c>
      <c r="B111" s="113" t="s">
        <v>165</v>
      </c>
      <c r="C111" s="97">
        <v>22</v>
      </c>
      <c r="D111" s="97">
        <v>15</v>
      </c>
      <c r="E111" s="97">
        <v>7</v>
      </c>
      <c r="F111" s="97">
        <v>0</v>
      </c>
      <c r="G111" s="97">
        <v>0</v>
      </c>
      <c r="H111" s="97">
        <v>22</v>
      </c>
      <c r="I111" s="97">
        <v>20</v>
      </c>
      <c r="J111" s="97">
        <v>6</v>
      </c>
      <c r="K111" s="97">
        <v>0</v>
      </c>
      <c r="L111" s="97">
        <v>14</v>
      </c>
      <c r="M111" s="97">
        <v>0</v>
      </c>
      <c r="N111" s="97">
        <v>0</v>
      </c>
      <c r="O111" s="97">
        <v>0</v>
      </c>
      <c r="P111" s="98">
        <v>0</v>
      </c>
      <c r="Q111" s="99">
        <v>2</v>
      </c>
      <c r="R111" s="92">
        <f t="shared" si="31"/>
        <v>16</v>
      </c>
      <c r="S111" s="80">
        <f t="shared" si="32"/>
        <v>30</v>
      </c>
      <c r="T111" s="93">
        <f t="shared" si="29"/>
        <v>0</v>
      </c>
    </row>
    <row r="112" spans="1:20" s="93" customFormat="1" ht="18" customHeight="1">
      <c r="A112" s="111" t="s">
        <v>261</v>
      </c>
      <c r="B112" s="113" t="s">
        <v>210</v>
      </c>
      <c r="C112" s="97">
        <v>64</v>
      </c>
      <c r="D112" s="97">
        <v>58</v>
      </c>
      <c r="E112" s="97">
        <v>6</v>
      </c>
      <c r="F112" s="97">
        <v>0</v>
      </c>
      <c r="G112" s="97">
        <v>0</v>
      </c>
      <c r="H112" s="97">
        <v>64</v>
      </c>
      <c r="I112" s="97">
        <v>24</v>
      </c>
      <c r="J112" s="97">
        <v>2</v>
      </c>
      <c r="K112" s="97">
        <v>0</v>
      </c>
      <c r="L112" s="97">
        <v>22</v>
      </c>
      <c r="M112" s="97">
        <v>0</v>
      </c>
      <c r="N112" s="97">
        <v>0</v>
      </c>
      <c r="O112" s="97">
        <v>0</v>
      </c>
      <c r="P112" s="98">
        <v>0</v>
      </c>
      <c r="Q112" s="99">
        <v>40</v>
      </c>
      <c r="R112" s="92">
        <f t="shared" si="31"/>
        <v>62</v>
      </c>
      <c r="S112" s="80">
        <f t="shared" si="32"/>
        <v>8.333333333333332</v>
      </c>
      <c r="T112" s="93">
        <f t="shared" si="29"/>
        <v>0</v>
      </c>
    </row>
    <row r="113" spans="1:20" s="93" customFormat="1" ht="18" customHeight="1">
      <c r="A113" s="111" t="s">
        <v>262</v>
      </c>
      <c r="B113" s="113" t="s">
        <v>211</v>
      </c>
      <c r="C113" s="97">
        <v>45</v>
      </c>
      <c r="D113" s="97">
        <v>38</v>
      </c>
      <c r="E113" s="97">
        <v>7</v>
      </c>
      <c r="F113" s="97">
        <v>0</v>
      </c>
      <c r="G113" s="97">
        <v>0</v>
      </c>
      <c r="H113" s="97">
        <v>45</v>
      </c>
      <c r="I113" s="97">
        <v>19</v>
      </c>
      <c r="J113" s="97">
        <v>0</v>
      </c>
      <c r="K113" s="97">
        <v>0</v>
      </c>
      <c r="L113" s="97">
        <v>16</v>
      </c>
      <c r="M113" s="97">
        <v>2</v>
      </c>
      <c r="N113" s="97">
        <v>0</v>
      </c>
      <c r="O113" s="97">
        <v>0</v>
      </c>
      <c r="P113" s="98">
        <v>1</v>
      </c>
      <c r="Q113" s="99">
        <v>26</v>
      </c>
      <c r="R113" s="92">
        <f t="shared" si="31"/>
        <v>45</v>
      </c>
      <c r="S113" s="80">
        <f t="shared" si="32"/>
        <v>0</v>
      </c>
      <c r="T113" s="93">
        <f t="shared" si="29"/>
        <v>0</v>
      </c>
    </row>
    <row r="114" spans="1:20" s="93" customFormat="1" ht="18" customHeight="1">
      <c r="A114" s="111" t="s">
        <v>263</v>
      </c>
      <c r="B114" s="113" t="s">
        <v>212</v>
      </c>
      <c r="C114" s="97">
        <v>53</v>
      </c>
      <c r="D114" s="97">
        <v>39</v>
      </c>
      <c r="E114" s="97">
        <v>14</v>
      </c>
      <c r="F114" s="97">
        <v>0</v>
      </c>
      <c r="G114" s="97">
        <v>0</v>
      </c>
      <c r="H114" s="97">
        <v>53</v>
      </c>
      <c r="I114" s="97">
        <v>28</v>
      </c>
      <c r="J114" s="97">
        <v>4</v>
      </c>
      <c r="K114" s="97">
        <v>0</v>
      </c>
      <c r="L114" s="97">
        <v>24</v>
      </c>
      <c r="M114" s="97">
        <v>0</v>
      </c>
      <c r="N114" s="97">
        <v>0</v>
      </c>
      <c r="O114" s="97">
        <v>0</v>
      </c>
      <c r="P114" s="98">
        <v>0</v>
      </c>
      <c r="Q114" s="99">
        <v>25</v>
      </c>
      <c r="R114" s="92">
        <f t="shared" si="31"/>
        <v>49</v>
      </c>
      <c r="S114" s="80">
        <f t="shared" si="32"/>
        <v>14.285714285714285</v>
      </c>
      <c r="T114" s="93">
        <f t="shared" si="29"/>
        <v>0</v>
      </c>
    </row>
    <row r="116" spans="1:19" s="65" customFormat="1" ht="14.25" customHeight="1">
      <c r="A116" s="319"/>
      <c r="B116" s="319"/>
      <c r="C116" s="319"/>
      <c r="D116" s="319"/>
      <c r="E116" s="63"/>
      <c r="F116" s="63"/>
      <c r="G116" s="63"/>
      <c r="H116" s="63"/>
      <c r="I116" s="63"/>
      <c r="J116" s="63"/>
      <c r="K116" s="63"/>
      <c r="L116" s="64"/>
      <c r="M116" s="304" t="s">
        <v>277</v>
      </c>
      <c r="N116" s="304"/>
      <c r="O116" s="304"/>
      <c r="P116" s="304"/>
      <c r="Q116" s="304"/>
      <c r="R116" s="304"/>
      <c r="S116" s="304"/>
    </row>
    <row r="117" spans="1:19" s="65" customFormat="1" ht="18.75" customHeight="1">
      <c r="A117" s="66"/>
      <c r="B117" s="318" t="s">
        <v>3</v>
      </c>
      <c r="C117" s="318"/>
      <c r="D117" s="67"/>
      <c r="E117" s="64"/>
      <c r="F117" s="64"/>
      <c r="G117" s="64"/>
      <c r="H117" s="64"/>
      <c r="I117" s="64"/>
      <c r="J117" s="64"/>
      <c r="K117" s="64"/>
      <c r="L117" s="64"/>
      <c r="M117" s="313" t="s">
        <v>278</v>
      </c>
      <c r="N117" s="313"/>
      <c r="O117" s="313"/>
      <c r="P117" s="313"/>
      <c r="Q117" s="313"/>
      <c r="R117" s="313"/>
      <c r="S117" s="313"/>
    </row>
    <row r="118" spans="2:19" s="68" customFormat="1" ht="18.75">
      <c r="B118" s="272" t="s">
        <v>81</v>
      </c>
      <c r="C118" s="272"/>
      <c r="D118" s="69"/>
      <c r="M118" s="275" t="s">
        <v>279</v>
      </c>
      <c r="N118" s="275"/>
      <c r="O118" s="275"/>
      <c r="P118" s="275"/>
      <c r="Q118" s="275"/>
      <c r="R118" s="275"/>
      <c r="S118" s="275"/>
    </row>
    <row r="119" spans="2:19" s="68" customFormat="1" ht="12.75">
      <c r="B119" s="35"/>
      <c r="C119" s="35"/>
      <c r="D119" s="69"/>
      <c r="N119" s="35"/>
      <c r="O119" s="35"/>
      <c r="P119" s="35"/>
      <c r="Q119" s="35"/>
      <c r="S119" s="70"/>
    </row>
    <row r="120" spans="3:19" s="65" customFormat="1" ht="12.75">
      <c r="C120" s="68"/>
      <c r="D120" s="69"/>
      <c r="E120" s="68"/>
      <c r="F120" s="68"/>
      <c r="G120" s="68"/>
      <c r="H120" s="68"/>
      <c r="I120" s="68"/>
      <c r="J120" s="68"/>
      <c r="K120" s="68"/>
      <c r="L120" s="68"/>
      <c r="M120" s="68"/>
      <c r="N120" s="68"/>
      <c r="O120" s="68"/>
      <c r="P120" s="68"/>
      <c r="Q120" s="68"/>
      <c r="R120" s="68"/>
      <c r="S120" s="71"/>
    </row>
    <row r="121" spans="3:19" s="65" customFormat="1" ht="12.75">
      <c r="C121" s="68"/>
      <c r="D121" s="69"/>
      <c r="E121" s="68"/>
      <c r="F121" s="68"/>
      <c r="G121" s="68"/>
      <c r="H121" s="68"/>
      <c r="I121" s="68"/>
      <c r="J121" s="68"/>
      <c r="K121" s="68"/>
      <c r="L121" s="68"/>
      <c r="M121" s="68"/>
      <c r="N121" s="68"/>
      <c r="O121" s="68"/>
      <c r="P121" s="68"/>
      <c r="Q121" s="68"/>
      <c r="R121" s="68"/>
      <c r="S121" s="71"/>
    </row>
    <row r="122" spans="3:19" s="65" customFormat="1" ht="12.75">
      <c r="C122" s="68"/>
      <c r="D122" s="69"/>
      <c r="E122" s="68"/>
      <c r="F122" s="68"/>
      <c r="G122" s="68"/>
      <c r="H122" s="68"/>
      <c r="I122" s="68"/>
      <c r="J122" s="68"/>
      <c r="K122" s="68"/>
      <c r="L122" s="68"/>
      <c r="M122" s="68"/>
      <c r="N122" s="68"/>
      <c r="O122" s="68"/>
      <c r="P122" s="68"/>
      <c r="Q122" s="68"/>
      <c r="R122" s="68"/>
      <c r="S122" s="71"/>
    </row>
    <row r="123" spans="3:19" s="65" customFormat="1" ht="12.75">
      <c r="C123" s="68"/>
      <c r="D123" s="69"/>
      <c r="E123" s="68"/>
      <c r="F123" s="68"/>
      <c r="G123" s="68"/>
      <c r="H123" s="68"/>
      <c r="I123" s="68"/>
      <c r="J123" s="68"/>
      <c r="K123" s="68"/>
      <c r="L123" s="68"/>
      <c r="M123" s="68"/>
      <c r="N123" s="68"/>
      <c r="O123" s="68"/>
      <c r="P123" s="68"/>
      <c r="Q123" s="68"/>
      <c r="R123" s="68"/>
      <c r="S123" s="71"/>
    </row>
    <row r="124" spans="2:19" s="65" customFormat="1" ht="18.75">
      <c r="B124" s="295" t="s">
        <v>172</v>
      </c>
      <c r="C124" s="295"/>
      <c r="D124" s="69"/>
      <c r="E124" s="68"/>
      <c r="F124" s="68"/>
      <c r="G124" s="68"/>
      <c r="H124" s="68"/>
      <c r="I124" s="68"/>
      <c r="J124" s="68"/>
      <c r="K124" s="68"/>
      <c r="L124" s="68"/>
      <c r="M124" s="295" t="s">
        <v>86</v>
      </c>
      <c r="N124" s="295"/>
      <c r="O124" s="295"/>
      <c r="P124" s="295"/>
      <c r="Q124" s="295"/>
      <c r="R124" s="295"/>
      <c r="S124" s="295"/>
    </row>
  </sheetData>
  <sheetProtection/>
  <mergeCells count="41">
    <mergeCell ref="A11:B11"/>
    <mergeCell ref="C6:E6"/>
    <mergeCell ref="B117:C117"/>
    <mergeCell ref="H7:H10"/>
    <mergeCell ref="C7:C10"/>
    <mergeCell ref="A116:D116"/>
    <mergeCell ref="M118:S118"/>
    <mergeCell ref="S6:S10"/>
    <mergeCell ref="I7:P7"/>
    <mergeCell ref="K9:K10"/>
    <mergeCell ref="R6:R10"/>
    <mergeCell ref="P9:P10"/>
    <mergeCell ref="M117:S117"/>
    <mergeCell ref="O9:O10"/>
    <mergeCell ref="B118:C118"/>
    <mergeCell ref="J9:J10"/>
    <mergeCell ref="B124:C124"/>
    <mergeCell ref="M124:S124"/>
    <mergeCell ref="N9:N10"/>
    <mergeCell ref="A12:B12"/>
    <mergeCell ref="A6:B10"/>
    <mergeCell ref="I8:I10"/>
    <mergeCell ref="M116:S116"/>
    <mergeCell ref="D9:D10"/>
    <mergeCell ref="E1:O1"/>
    <mergeCell ref="E2:O2"/>
    <mergeCell ref="E3:O3"/>
    <mergeCell ref="F6:F10"/>
    <mergeCell ref="G6:G10"/>
    <mergeCell ref="H6:Q6"/>
    <mergeCell ref="J8:P8"/>
    <mergeCell ref="A2:D2"/>
    <mergeCell ref="D7:E8"/>
    <mergeCell ref="E9:E10"/>
    <mergeCell ref="P2:T2"/>
    <mergeCell ref="P3:T3"/>
    <mergeCell ref="P4:T4"/>
    <mergeCell ref="A3:D3"/>
    <mergeCell ref="M9:M10"/>
    <mergeCell ref="L9:L10"/>
    <mergeCell ref="Q7:Q10"/>
  </mergeCells>
  <conditionalFormatting sqref="C90">
    <cfRule type="expression" priority="6" dxfId="0" stopIfTrue="1">
      <formula>#REF!&lt;&gt;#REF!+#REF!</formula>
    </cfRule>
  </conditionalFormatting>
  <conditionalFormatting sqref="I90">
    <cfRule type="expression" priority="5" dxfId="0" stopIfTrue="1">
      <formula>#REF!&lt;&gt;SUM(#REF!)</formula>
    </cfRule>
  </conditionalFormatting>
  <conditionalFormatting sqref="H90">
    <cfRule type="expression" priority="4" dxfId="0" stopIfTrue="1">
      <formula>#REF!&lt;&gt;#REF!+#REF!</formula>
    </cfRule>
  </conditionalFormatting>
  <conditionalFormatting sqref="C89">
    <cfRule type="expression" priority="3" dxfId="0" stopIfTrue="1">
      <formula>$C$20&lt;&gt;$F$20+$H$20</formula>
    </cfRule>
  </conditionalFormatting>
  <conditionalFormatting sqref="I89">
    <cfRule type="expression" priority="2" dxfId="0" stopIfTrue="1">
      <formula>$I$20&lt;&gt;SUM($J$20:$P$20)</formula>
    </cfRule>
  </conditionalFormatting>
  <conditionalFormatting sqref="H89">
    <cfRule type="expression" priority="1" dxfId="0" stopIfTrue="1">
      <formula>$H$20&lt;&gt;$I$20+$Q$20</formula>
    </cfRule>
  </conditionalFormatting>
  <printOptions/>
  <pageMargins left="0.25" right="0" top="0" bottom="0" header="0.511811023622047" footer="0.275590551181102"/>
  <pageSetup horizontalDpi="600" verticalDpi="600" orientation="landscape" paperSize="9" r:id="rId4"/>
  <ignoredErrors>
    <ignoredError sqref="C45 C48 C57:Q57 C62:H62 C74:H74 C78:I78 C95 C110 J62:Q62 J74:Q74 K78:Q78 C37:Q37" formula="1"/>
    <ignoredError sqref="S12" evalError="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User</cp:lastModifiedBy>
  <cp:lastPrinted>2016-11-15T02:07:10Z</cp:lastPrinted>
  <dcterms:created xsi:type="dcterms:W3CDTF">2004-03-07T02:36:29Z</dcterms:created>
  <dcterms:modified xsi:type="dcterms:W3CDTF">2016-12-05T10:49:53Z</dcterms:modified>
  <cp:category/>
  <cp:version/>
  <cp:contentType/>
  <cp:contentStatus/>
</cp:coreProperties>
</file>